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40" firstSheet="1" activeTab="1"/>
  </bookViews>
  <sheets>
    <sheet name="прил 1 целевые" sheetId="1" state="hidden" r:id="rId1"/>
    <sheet name="приложение № 2" sheetId="2" r:id="rId2"/>
    <sheet name="прогноз целевых" sheetId="3" state="hidden" r:id="rId3"/>
  </sheets>
  <definedNames>
    <definedName name="_xlnm.Print_Area" localSheetId="0">'прил 1 целевые'!$A$1:$K$34</definedName>
    <definedName name="_xlnm.Print_Area" localSheetId="1">'приложение № 2'!$A$1:$K$104</definedName>
    <definedName name="_xlnm.Print_Titles" localSheetId="1">'приложение № 2'!$5:$8</definedName>
    <definedName name="_xlnm.Print_Titles" localSheetId="1">'приложение № 2'!$A:$K,'приложение № 2'!$5:$7</definedName>
    <definedName name="_xlnm.Print_Area" localSheetId="1">'приложение № 2'!$A$1:$K$107</definedName>
  </definedNames>
  <calcPr fullCalcOnLoad="1"/>
</workbook>
</file>

<file path=xl/comments1.xml><?xml version="1.0" encoding="utf-8"?>
<comments xmlns="http://schemas.openxmlformats.org/spreadsheetml/2006/main">
  <authors>
    <author>Рабочая</author>
  </authors>
  <commentList>
    <comment ref="F16" authorId="0">
      <text>
        <r>
          <rPr>
            <b/>
            <sz val="20"/>
            <rFont val="Tahoma"/>
            <family val="2"/>
          </rPr>
          <t>Рабочая:</t>
        </r>
        <r>
          <rPr>
            <sz val="20"/>
            <rFont val="Tahoma"/>
            <family val="2"/>
          </rPr>
          <t xml:space="preserve">
09.09.2016 "1,6" на "0,8" нуждающиеся дети 125 человек
24.12.2016 с учетом - 1 помещения по методике (1/125)*100=0,8 показатель меняем с "1,6" на 0,8"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16"/>
            <rFont val="Tahoma"/>
            <family val="2"/>
          </rPr>
          <t>Рабочая:</t>
        </r>
        <r>
          <rPr>
            <sz val="16"/>
            <rFont val="Tahoma"/>
            <family val="2"/>
          </rPr>
          <t xml:space="preserve">
24.12.2016"15,7" на "11,3" в 2016 году очередь детей 125 человек (1 помещение приобретено, следовательно очередь сохраняется в количестве 124 человек) помещения на 2017 год (14 шт.) (увеличение очереди не известно, будет корректироваться с началом 2017 года) (14/124)*100=11,29
21.04.2017 дио уменьшены объемы финансирования, сокращено количество помещений с 14 до 12 пом. очередь детей сирот составляет 170 чел. (12/170)*100=7,1%</t>
        </r>
      </text>
    </comment>
    <comment ref="H16" authorId="0">
      <text>
        <r>
          <rPr>
            <b/>
            <sz val="12"/>
            <rFont val="Tahoma"/>
            <family val="2"/>
          </rPr>
          <t>Рабочая:</t>
        </r>
        <r>
          <rPr>
            <sz val="12"/>
            <rFont val="Tahoma"/>
            <family val="2"/>
          </rPr>
          <t xml:space="preserve">
Рабочая:
24.12.2016 "0" на "13,6" в 2016 году очередь детей 125 человек (1 помещение приобретено, следовательно очередь сохраняется в количестве 124 человек) 
помещения на 2017 год (14 шт.), следовательно очередь сохраняется в количестве (124-14=110 человек) (увеличение очереди в 2017 году не известно, будет корректироваться с началом 2018 года) (14/124)*100=11,29 - (2017год)
помещения на 2018 год (15 шт.), следовательно очередь сохраняется в количестве (110-15=95 человек) (увеличение очереди в 2018 году не известно, будет корректироваться с началом 2019 года) (15/110)*100= 13,6 - (2018 год)
помещения на 2019 год (15 шт.), следовательно очередь сохраняется в количестве (95-15=80 человек) (увеличение очереди в 2019 году не известно, будет корректироваться с началом 2020 года) (15/80)*100= 18,75 - (2019 год)
02.05.2017
очередь на 01.01.2017 170 человек, помещения на 2017 год (12 шт.), следовательно очередь сохраняется в количестве (170-12=158 человек) (увеличение очереди в 2018 году не известно, будет корректироваться с началом года) (12/1158)*100= 7,6 - (2018 год)
помещения на 2019 год (12 шт.), следовательно очередь сохраняется в количестве (158-12=146 человек) (увеличение очереди в 2019 году не известно, будет корректироваться с началом  года) (12/146)*100= 8,2 % - (2019 год)
</t>
        </r>
      </text>
    </comment>
    <comment ref="I16" authorId="0">
      <text>
        <r>
          <rPr>
            <b/>
            <sz val="11"/>
            <rFont val="Tahoma"/>
            <family val="2"/>
          </rPr>
          <t>Рабочая:</t>
        </r>
        <r>
          <rPr>
            <sz val="11"/>
            <rFont val="Tahoma"/>
            <family val="2"/>
          </rPr>
          <t xml:space="preserve">
24.12.2016 "0" на "18,8" в 2016 году очередь детей 125 человек (1 помещение приобретено, следовательно очередь сохраняется в количестве 124 человек) 
помещения на 2017 год (14 шт.), следовательно очередь сохраняется в количестве (124-14=110 человек) (увеличение очереди в 2017 году не известно, будет корректироваться с началом 2018 года) (14/124)*100=11,29 - (2017год)
помещения на 2018 год (15 шт.), следовательно очередь сохраняется в количестве (110-15=95 человек) (увеличение очереди в 2018 году не известно, будет корректироваться с началом 2019 года) (15/110)*100= 13,6 - (2018 год)
помещения на 2019 год (15 шт.), следовательно очередь сохраняется в количестве (95-15=80 человек) (увеличение очереди в 2019 году не известно, будет корректироваться с началом 2020 года) (15/80)*100= 18,75 - (2019 год)</t>
        </r>
      </text>
    </comment>
    <comment ref="F17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"36" </t>
        </r>
      </text>
    </comment>
    <comment ref="G17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"24"
21.04.2017 "24" на "25" 
</t>
        </r>
      </text>
    </comment>
    <comment ref="H17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"24"</t>
        </r>
      </text>
    </comment>
    <comment ref="I17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"24"</t>
        </r>
      </text>
    </comment>
    <comment ref="J17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"78"</t>
        </r>
      </text>
    </comment>
    <comment ref="K17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"63"на 58" техпересчет</t>
        </r>
      </text>
    </comment>
    <comment ref="G18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 "30" на "20" в связи с изменением норматива стоимости квадратного метра жилья по Краснодарскому краю в 3 квартале 2016 года, а также отсутствия финансирования краевого и федерального бюджетов.
21.04.2017 Управление молодежной политики + 2 семьи по мероприятию 2.1.1.3 ( + 2 681,2), - 1 семья по мероприятию 2.1.1.4 ( изменение стоимости квадратного метра)
05.10.2017 у умп урезан объем финансирования и по мероприятию 2.1.1.4 - 1 семья</t>
        </r>
      </text>
    </comment>
    <comment ref="H18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 "30" на "20" в связи с изменением норматива стоимости квадратного метра жилья по Краснодарскому краю в 3 квартале 2016 года, а также отсутствия финансирования краевого и федерального бюджетов.</t>
        </r>
      </text>
    </comment>
    <comment ref="I18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 "30" на "20" в связи с изменением норматива стоимости квадратного метра жилья по Краснодарскому краю в 3 квартале 2016 года, а также отсутствия финансирования краевого и федерального бюджетов.</t>
        </r>
      </text>
    </comment>
    <comment ref="J18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 "30" на "20" в связи с изменением норматива стоимости квадратного метра жилья по Краснодарскому краю в 3 квартале 2016 года, а также отсутствия финансирования краевого и федерального бюджетов.</t>
        </r>
      </text>
    </comment>
    <comment ref="F19" authorId="0">
      <text>
        <r>
          <rPr>
            <b/>
            <sz val="14"/>
            <rFont val="Tahoma"/>
            <family val="2"/>
          </rPr>
          <t>Рабочая:</t>
        </r>
        <r>
          <rPr>
            <sz val="14"/>
            <rFont val="Tahoma"/>
            <family val="2"/>
          </rPr>
          <t xml:space="preserve">
24.12.2016 "58" на "1" по всем 4 рйонам снято финансирование кроме хосты там 1 семья заявилась уже в 4 квртале оставили 35 тр на выплату</t>
        </r>
      </text>
    </comment>
    <comment ref="G19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"4" Сокращение объемов финансирования произведено на основании прогнозных показателей планового периода в части подачи заявлений гражданами на получение выплат. В 2016 году 1 семья была оформлена на получение социальной поддержки. В недопущение прогнозного неосвоения средств, финансирование перераспределено на иные социально-значимые мероприятия.</t>
        </r>
      </text>
    </comment>
    <comment ref="H19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"4" Сокращение объемов финансирования произведено на основании прогнозных показателей планового периода в части подачи заявлений гражданами на получение выплат. В 2016 году 1 семья была оформлена на получение социальной поддержки. В недопущение прогнозного неосвоения средств, финансирование перераспределено на иные социально-значимые мероприятия.</t>
        </r>
      </text>
    </comment>
    <comment ref="I19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"4" Сокращение объемов финансирования произведено на основании прогнозных показателей планового периода в части подачи заявлений гражданами на получение выплат. В 2016 году 1 семья была оформлена на получение социальной поддержки. В недопущение прогнозного неосвоения средств, финансирование перераспределено на иные социально-значимые мероприятия.</t>
        </r>
      </text>
    </comment>
    <comment ref="J19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"58" произведен пересчет количества семей (техническая ошибка) не учтено в предыдущих изменениях
</t>
        </r>
      </text>
    </comment>
    <comment ref="K19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"58" произведен пересчет количества семей (техническая ошибка) не учтено в предыдущих изменениях</t>
        </r>
      </text>
    </comment>
    <comment ref="K21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"427,5" на "419,7" в 2021 году исключен ввод в эксплуатацию 7,85 тыс. кв. м. по объекту Жилой дом по Вишневой 135 серии</t>
        </r>
      </text>
    </comment>
    <comment ref="K22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"427,5" на "419,7" в 2021 году исключен ввод в эксплуатацию 7,85 тыс. кв. м. по объекту Жилой дом по Вишневой 135 серии</t>
        </r>
      </text>
    </comment>
    <comment ref="K23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"0,83" на "0,81" в 2021 году исключен ввод в эксплуатацию 7,85 тыс. кв. м. по объекту Жилой дом по Вишневой 135 серии</t>
        </r>
      </text>
    </comment>
    <comment ref="K24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"0,83" на "0,81" в 2021 году исключен ввод в эксплуатацию 7,85 тыс. кв. м. по объекту Жилой дом по Вишневой 135 серии</t>
        </r>
      </text>
    </comment>
    <comment ref="J29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"44" на "0" финансирование сокращено в разрезе 2017-2019 годов, где предполагалось начало строительства, в связи с этим ввод в эксплуатацию сетей ранее запланированных в 2020 году уже не возможен.
</t>
        </r>
      </text>
    </comment>
    <comment ref="K29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"22" на "25" ввод в эксплуатацию 7 сетей (меньшей стоимостью) из 28 необходимых по 7 участкам, 4 из которых не включены в перечень программных меропритий.
</t>
        </r>
      </text>
    </comment>
    <comment ref="J30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"44" на "0" финансирование сокращено в разрезе 2017-2019 годов, где предполагалось начало строительства, в связи с этим ввод в эксплуатацию сетей ранее запланированных в 2020 году уже не возможен.
</t>
        </r>
      </text>
    </comment>
    <comment ref="K30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"22" на "25" ввод в эксплуатацию 7 сетей (меньшей стоимостью) из 28 необходимых по 7 участкам, 4 из которых не включены в перечень программных меропритий.
</t>
        </r>
      </text>
    </comment>
    <comment ref="G31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09.08.2017 ДИО добавлены деньги 3904,4 тыс. руб.
По утвержденной программе ЖКХ площадь за 6 лет 113 кв. м. (мероприятие 1.1.1.2). Из этого следует, что Джпрс=(х/113)*100% (х-планируемое к приобретению ДИО площадь).
ПРЕДЛАГАЛОСЬ.
</t>
        </r>
        <r>
          <rPr>
            <sz val="9"/>
            <rFont val="Tahoma"/>
            <family val="2"/>
          </rPr>
          <t>11.08.2017 ДИО представлены свои предложения.</t>
        </r>
      </text>
    </comment>
    <comment ref="J31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"44" на "0" финансирование сокращено в разрезе 2017-2019 годов, где предполагалось начало строительства, в связи с этим ввод в эксплуатацию сетей ранее запланированных в 2020 году уже не возможен.
</t>
        </r>
      </text>
    </comment>
    <comment ref="K31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"22" на "25" ввод в эксплуатацию 7 сетей (меньшей стоимостью) из 28 необходимых по 7 участкам, 4 из которых не включены в перечень программных меропритий.
</t>
        </r>
      </text>
    </comment>
  </commentList>
</comments>
</file>

<file path=xl/comments3.xml><?xml version="1.0" encoding="utf-8"?>
<comments xmlns="http://schemas.openxmlformats.org/spreadsheetml/2006/main">
  <authors>
    <author>Рабочая</author>
  </authors>
  <commentList>
    <comment ref="F11" authorId="0">
      <text>
        <r>
          <rPr>
            <b/>
            <sz val="20"/>
            <rFont val="Tahoma"/>
            <family val="2"/>
          </rPr>
          <t>Рабочая:</t>
        </r>
        <r>
          <rPr>
            <sz val="20"/>
            <rFont val="Tahoma"/>
            <family val="2"/>
          </rPr>
          <t xml:space="preserve">
09.09.2016 "1,6" на "0,8" нуждающиеся дети 125 человек
24.12.2016 с учетом - 1 помещения по методике (1/125)*100=0,8 показатель меняем с "1,6" на 0,8"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16"/>
            <rFont val="Tahoma"/>
            <family val="2"/>
          </rPr>
          <t>Рабочая:</t>
        </r>
        <r>
          <rPr>
            <sz val="16"/>
            <rFont val="Tahoma"/>
            <family val="2"/>
          </rPr>
          <t xml:space="preserve">
24.12.2016"15,7" на "11,3" в 2016 году очередь детей 125 человек (1 помещение приобретено, следовательно очередь сохраняется в количестве 124 человек) помещения на 2017 год (14 шт.) (увеличение очереди не известно, будет корректироваться с началом 2017 года) (14/124)*100=11,29
21.04.2017 дио уменьшены объемы финансирования, сокращено количество помещений с 14 до 12 пом. очередь детей сирот составляет 170 чел. (12/170)*100=7,1%</t>
        </r>
      </text>
    </comment>
    <comment ref="H11" authorId="0">
      <text>
        <r>
          <rPr>
            <b/>
            <sz val="12"/>
            <rFont val="Tahoma"/>
            <family val="2"/>
          </rPr>
          <t>Рабочая:</t>
        </r>
        <r>
          <rPr>
            <sz val="12"/>
            <rFont val="Tahoma"/>
            <family val="2"/>
          </rPr>
          <t xml:space="preserve">
Рабочая:
24.12.2016 "0" на "13,6" в 2016 году очередь детей 125 человек (1 помещение приобретено, следовательно очередь сохраняется в количестве 124 человек) 
помещения на 2017 год (14 шт.), следовательно очередь сохраняется в количестве (124-14=110 человек) (увеличение очереди в 2017 году не известно, будет корректироваться с началом 2018 года) (14/124)*100=11,29 - (2017год)
помещения на 2018 год (15 шт.), следовательно очередь сохраняется в количестве (110-15=95 человек) (увеличение очереди в 2018 году не известно, будет корректироваться с началом 2019 года) (15/110)*100= 13,6 - (2018 год)
помещения на 2019 год (15 шт.), следовательно очередь сохраняется в количестве (95-15=80 человек) (увеличение очереди в 2019 году не известно, будет корректироваться с началом 2020 года) (15/80)*100= 18,75 - (2019 год)
02.05.2017
очередь на 01.01.2017 170 человек, помещения на 2017 год (12 шт.), следовательно очередь сохраняется в количестве (170-12=158 человек) (увеличение очереди в 2018 году не известно, будет корректироваться с началом года) (12/1158)*100= 7,6 - (2018 год)
помещения на 2019 год (12 шт.), следовательно очередь сохраняется в количестве (158-12=146 человек) (увеличение очереди в 2019 году не известно, будет корректироваться с началом  года) (12/146)*100= 8,2 % - (2019 год)
</t>
        </r>
      </text>
    </comment>
    <comment ref="I11" authorId="0">
      <text>
        <r>
          <rPr>
            <b/>
            <sz val="11"/>
            <rFont val="Tahoma"/>
            <family val="2"/>
          </rPr>
          <t>Рабочая:</t>
        </r>
        <r>
          <rPr>
            <sz val="11"/>
            <rFont val="Tahoma"/>
            <family val="2"/>
          </rPr>
          <t xml:space="preserve">
24.12.2016 "0" на "18,8" в 2016 году очередь детей 125 человек (1 помещение приобретено, следовательно очередь сохраняется в количестве 124 человек) 
помещения на 2017 год (14 шт.), следовательно очередь сохраняется в количестве (124-14=110 человек) (увеличение очереди в 2017 году не известно, будет корректироваться с началом 2018 года) (14/124)*100=11,29 - (2017год)
помещения на 2018 год (15 шт.), следовательно очередь сохраняется в количестве (110-15=95 человек) (увеличение очереди в 2018 году не известно, будет корректироваться с началом 2019 года) (15/110)*100= 13,6 - (2018 год)
помещения на 2019 год (15 шт.), следовательно очередь сохраняется в количестве (95-15=80 человек) (увеличение очереди в 2019 году не известно, будет корректироваться с началом 2020 года) (15/80)*100= 18,75 - (2019 год)</t>
        </r>
      </text>
    </comment>
    <comment ref="F12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"36" </t>
        </r>
      </text>
    </comment>
    <comment ref="G12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"24"
21.04.2017 "24" на "25" 
</t>
        </r>
      </text>
    </comment>
    <comment ref="H12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"24"</t>
        </r>
      </text>
    </comment>
    <comment ref="I12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"24"</t>
        </r>
      </text>
    </comment>
    <comment ref="J12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"93" на "78"</t>
        </r>
      </text>
    </comment>
    <comment ref="K12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"63"на 58" техпересчет</t>
        </r>
      </text>
    </comment>
    <comment ref="G13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 "30" на "20" в связи с изменением норматива стоимости квадратного метра жилья по Краснодарскому краю в 3 квартале 2016 года, а также отсутствия финансирования краевого и федерального бюджетов.
21.04.2017 Управление молодежной политики + 2 семьи по мероприятию 2.1.1.3 ( + 2 681,2), - 1 семья по мероприятию 2.1.1.4 ( изменение стоимости квадратного метра)
05.10.2017 у умп урезан объем финансирования и по мероприятию 2.1.1.4 - 1 семья</t>
        </r>
      </text>
    </comment>
    <comment ref="H13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 "30" на "20" в связи с изменением норматива стоимости квадратного метра жилья по Краснодарскому краю в 3 квартале 2016 года, а также отсутствия финансирования краевого и федерального бюджетов.</t>
        </r>
      </text>
    </comment>
    <comment ref="I13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 "30" на "20" в связи с изменением норматива стоимости квадратного метра жилья по Краснодарскому краю в 3 квартале 2016 года, а также отсутствия финансирования краевого и федерального бюджетов.</t>
        </r>
      </text>
    </comment>
    <comment ref="J13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 "30" на "20" в связи с изменением норматива стоимости квадратного метра жилья по Краснодарскому краю в 3 квартале 2016 года, а также отсутствия финансирования краевого и федерального бюджетов.</t>
        </r>
      </text>
    </comment>
    <comment ref="F14" authorId="0">
      <text>
        <r>
          <rPr>
            <b/>
            <sz val="14"/>
            <rFont val="Tahoma"/>
            <family val="2"/>
          </rPr>
          <t>Рабочая:</t>
        </r>
        <r>
          <rPr>
            <sz val="14"/>
            <rFont val="Tahoma"/>
            <family val="2"/>
          </rPr>
          <t xml:space="preserve">
24.12.2016 "58" на "1" по всем 4 рйонам снято финансирование кроме хосты там 1 семья заявилась уже в 4 квртале оставили 35 тр на выплату</t>
        </r>
      </text>
    </comment>
    <comment ref="G14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"4" Сокращение объемов финансирования произведено на основании прогнозных показателей планового периода в части подачи заявлений гражданами на получение выплат. В 2016 году 1 семья была оформлена на получение социальной поддержки. В недопущение прогнозного неосвоения средств, финансирование перераспределено на иные социально-значимые мероприятия.</t>
        </r>
      </text>
    </comment>
    <comment ref="H14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"4" Сокращение объемов финансирования произведено на основании прогнозных показателей планового периода в части подачи заявлений гражданами на получение выплат. В 2016 году 1 семья была оформлена на получение социальной поддержки. В недопущение прогнозного неосвоения средств, финансирование перераспределено на иные социально-значимые мероприятия.</t>
        </r>
      </text>
    </comment>
    <comment ref="I14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"4" Сокращение объемов финансирования произведено на основании прогнозных показателей планового периода в части подачи заявлений гражданами на получение выплат. В 2016 году 1 семья была оформлена на получение социальной поддержки. В недопущение прогнозного неосвоения средств, финансирование перераспределено на иные социально-значимые мероприятия.</t>
        </r>
      </text>
    </comment>
    <comment ref="J14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"58" произведен пересчет количества семей (техническая ошибка) не учтено в предыдущих изменениях
</t>
        </r>
      </text>
    </comment>
    <comment ref="K14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"63" на "58" произведен пересчет количества семей (техническая ошибка) не учтено в предыдущих изменениях</t>
        </r>
      </text>
    </comment>
    <comment ref="K16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"427,5" на "419,7" в 2021 году исключен ввод в эксплуатацию 7,85 тыс. кв. м. по объекту Жилой дом по Вишневой 135 серии</t>
        </r>
      </text>
    </comment>
    <comment ref="K17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"427,5" на "419,7" в 2021 году исключен ввод в эксплуатацию 7,85 тыс. кв. м. по объекту Жилой дом по Вишневой 135 серии</t>
        </r>
      </text>
    </comment>
    <comment ref="K18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"0,83" на "0,81" в 2021 году исключен ввод в эксплуатацию 7,85 тыс. кв. м. по объекту Жилой дом по Вишневой 135 серии</t>
        </r>
      </text>
    </comment>
    <comment ref="K19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"0,83" на "0,81" в 2021 году исключен ввод в эксплуатацию 7,85 тыс. кв. м. по объекту Жилой дом по Вишневой 135 серии</t>
        </r>
      </text>
    </comment>
    <comment ref="J22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"44" на "0" финансирование сокращено в разрезе 2017-2019 годов, где предполагалось начало строительства, в связи с этим ввод в эксплуатацию сетей ранее запланированных в 2020 году уже не возможен.
</t>
        </r>
      </text>
    </comment>
    <comment ref="K22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"22" на "25" ввод в эксплуатацию 7 сетей (меньшей стоимостью) из 28 необходимых по 7 участкам, 4 из которых не включены в перечень программных меропритий.
</t>
        </r>
      </text>
    </comment>
    <comment ref="J23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"44" на "0" финансирование сокращено в разрезе 2017-2019 годов, где предполагалось начало строительства, в связи с этим ввод в эксплуатацию сетей ранее запланированных в 2020 году уже не возможен.
</t>
        </r>
      </text>
    </comment>
    <comment ref="K23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"22" на "25" ввод в эксплуатацию 7 сетей (меньшей стоимостью) из 28 необходимых по 7 участкам, 4 из которых не включены в перечень программных меропритий.
</t>
        </r>
      </text>
    </comment>
    <comment ref="G24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09.08.2017 ДИО добавлены деньги 3904,4 тыс. руб.
По утвержденной программе ЖКХ площадь за 6 лет 113 кв. м. (мероприятие 1.1.1.2). Из этого следует, что Джпрс=(х/113)*100% (х-планируемое к приобретению ДИО площадь).
ПРЕДЛАГАЛОСЬ.
</t>
        </r>
        <r>
          <rPr>
            <sz val="9"/>
            <rFont val="Tahoma"/>
            <family val="2"/>
          </rPr>
          <t>11.08.2017 ДИО представлены свои предложения.</t>
        </r>
      </text>
    </comment>
    <comment ref="J24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"44" на "0" финансирование сокращено в разрезе 2017-2019 годов, где предполагалось начало строительства, в связи с этим ввод в эксплуатацию сетей ранее запланированных в 2020 году уже не возможен.
</t>
        </r>
      </text>
    </comment>
    <comment ref="K24" authorId="0">
      <text>
        <r>
          <rPr>
            <b/>
            <sz val="9"/>
            <rFont val="Tahoma"/>
            <family val="2"/>
          </rPr>
          <t>Рабочая:</t>
        </r>
        <r>
          <rPr>
            <sz val="9"/>
            <rFont val="Tahoma"/>
            <family val="2"/>
          </rPr>
          <t xml:space="preserve">
24.12.2016 "22" на "25" ввод в эксплуатацию 7 сетей (меньшей стоимостью) из 28 необходимых по 7 участкам, 4 из которых не включены в перечень программных меропритий.
</t>
        </r>
      </text>
    </comment>
  </commentList>
</comments>
</file>

<file path=xl/sharedStrings.xml><?xml version="1.0" encoding="utf-8"?>
<sst xmlns="http://schemas.openxmlformats.org/spreadsheetml/2006/main" count="301" uniqueCount="167">
  <si>
    <t>Приложение № 2</t>
  </si>
  <si>
    <t>к постановлению</t>
  </si>
  <si>
    <t xml:space="preserve"> администрации города Сочи</t>
  </si>
  <si>
    <t>от  ______________ № _____________</t>
  </si>
  <si>
    <t>Приложение № 1</t>
  </si>
  <si>
    <t xml:space="preserve">к муниципальной программе </t>
  </si>
  <si>
    <t>города Сочи "Обеспечение доступным жильем</t>
  </si>
  <si>
    <t>жителей муниципального образования город-курорт Сочи"</t>
  </si>
  <si>
    <t xml:space="preserve">ЦЕЛЕВЫЕ ПОКАЗАТЕЛИ МУНИЦИПАЛЬНОЙ ПРОГРАММЫ
</t>
  </si>
  <si>
    <t>№ п/п</t>
  </si>
  <si>
    <t>Наименование целевого показателя</t>
  </si>
  <si>
    <t>Единица измерения</t>
  </si>
  <si>
    <r>
      <t xml:space="preserve">Статус </t>
    </r>
    <r>
      <rPr>
        <vertAlign val="superscript"/>
        <sz val="16"/>
        <color indexed="8"/>
        <rFont val="Times New Roman"/>
        <family val="1"/>
      </rPr>
      <t>1</t>
    </r>
  </si>
  <si>
    <t>Значение целевого показателя</t>
  </si>
  <si>
    <t>Отчетный (2014) год</t>
  </si>
  <si>
    <t>2016 год</t>
  </si>
  <si>
    <t>2017 год</t>
  </si>
  <si>
    <t>2018 год</t>
  </si>
  <si>
    <t>2019 год</t>
  </si>
  <si>
    <t>2020 год</t>
  </si>
  <si>
    <t>2021 год</t>
  </si>
  <si>
    <t>1</t>
  </si>
  <si>
    <t xml:space="preserve">Доля обеспеченности жилыми помещениями детей-сирот и детей, оставшихся без попечения родителей, и лиц из их числа из общего количества детей соответствующей категории, нуждающихся в получении жилого помещения. </t>
  </si>
  <si>
    <t xml:space="preserve">% </t>
  </si>
  <si>
    <t>2</t>
  </si>
  <si>
    <t>Количество семей, решивших жилищную проблему при помощи социальных выплат на приобретение (строительство) жилья, из них:</t>
  </si>
  <si>
    <t>Количество семей</t>
  </si>
  <si>
    <t>2.1</t>
  </si>
  <si>
    <t>молодые семьи</t>
  </si>
  <si>
    <t>2.2</t>
  </si>
  <si>
    <t>семьи, имеющие трех и более детей</t>
  </si>
  <si>
    <t xml:space="preserve"> -</t>
  </si>
  <si>
    <t>3</t>
  </si>
  <si>
    <t>Уровень достижения плановых назначений по объему выдачи кредитов кредитными организациями</t>
  </si>
  <si>
    <t>%</t>
  </si>
  <si>
    <t>4</t>
  </si>
  <si>
    <t>Ввод жилья на территории города Сочи</t>
  </si>
  <si>
    <t>тыс.м.кв</t>
  </si>
  <si>
    <t>"427,5" на "419,7"</t>
  </si>
  <si>
    <t>для отражения изменений</t>
  </si>
  <si>
    <t>4.1</t>
  </si>
  <si>
    <t>Ввод жилья на душу населения</t>
  </si>
  <si>
    <t xml:space="preserve">кв.м </t>
  </si>
  <si>
    <t>4.2</t>
  </si>
  <si>
    <t>Обеспеченность населения жильем</t>
  </si>
  <si>
    <t>5</t>
  </si>
  <si>
    <t>Объем выполняемой работы по оказанию содействия администрации города Сочи (структурным подразделениям администрации города Сочи) в жилищной сфере  путем предоставления консультационной помощи физическим и юридическим лицам в сфере жилищных отношений</t>
  </si>
  <si>
    <t>6</t>
  </si>
  <si>
    <t>Доля обеспеченности земельных участков, предназначенных для объектов жилищного строительства, инженерными сетями.</t>
  </si>
  <si>
    <t xml:space="preserve">всего земельных участков 7 количество сетей 28 расчет по методике (построено/(28/100%)= </t>
  </si>
  <si>
    <t>7</t>
  </si>
  <si>
    <t>Уровень строительной готовности объектов социальной инфраструктуры, строительство которых осуществляется с целью увеличения объемов жилищного строительства.</t>
  </si>
  <si>
    <t>8</t>
  </si>
  <si>
    <t>Обеспеченность малообеспеченных семей жилыми площадями, предоставленными по договорам социального найма на основании решений суда.</t>
  </si>
  <si>
    <r>
      <rPr>
        <vertAlign val="superscript"/>
        <sz val="16"/>
        <color indexed="8"/>
        <rFont val="Times New Roman"/>
        <family val="1"/>
      </rPr>
      <t>1</t>
    </r>
    <r>
      <rPr>
        <sz val="16"/>
        <color indexed="8"/>
        <rFont val="Times New Roman"/>
        <family val="1"/>
      </rPr>
      <t xml:space="preserve"> Статус "3" - целевые показатели рассчитаны по методике, включенной в состав муниципальной программы.</t>
    </r>
  </si>
  <si>
    <t xml:space="preserve">Исполняющий обязанности заместителя Главы города Сочи,
директора департамента строительства
администрации города Сочи                                                    </t>
  </si>
  <si>
    <t>П.А. Терехов</t>
  </si>
  <si>
    <t>Годы реализации</t>
  </si>
  <si>
    <t>Объем финансирования, тыс. рублей</t>
  </si>
  <si>
    <t>в разрезе источников финансирования</t>
  </si>
  <si>
    <t>федеральный бюджет</t>
  </si>
  <si>
    <t>краевой бюджет</t>
  </si>
  <si>
    <t>внебюджетные источники</t>
  </si>
  <si>
    <t>Наименование мероприятия</t>
  </si>
  <si>
    <r>
      <t>Статус</t>
    </r>
    <r>
      <rPr>
        <vertAlign val="superscript"/>
        <sz val="14"/>
        <rFont val="Times New Roman"/>
        <family val="1"/>
      </rPr>
      <t>1</t>
    </r>
  </si>
  <si>
    <t>Непосредственный результат реализации мероприятия</t>
  </si>
  <si>
    <t>Муниципальный заказчик, главный распорядитель (распорядитель) бюджетных средств, исполнитель</t>
  </si>
  <si>
    <t>всего</t>
  </si>
  <si>
    <t>Бюджет города Сочи</t>
  </si>
  <si>
    <t>1.</t>
  </si>
  <si>
    <t xml:space="preserve">Цель 1.Повышение уровня доступности жилья за счет использования финансово-кредитных механизмов, а также решение жилищной проблемы населения путем пополнения муниципального жилищного фонда и создания условий безопасного и комфортного проживания в нем. </t>
  </si>
  <si>
    <t>1.1.</t>
  </si>
  <si>
    <t>1.1.1.</t>
  </si>
  <si>
    <t>Основное мероприятие 1.1.1. Предоставление жилых помещений различным категориям граждан</t>
  </si>
  <si>
    <t>1.1.1.1</t>
  </si>
  <si>
    <t>2.1.</t>
  </si>
  <si>
    <t>Задача 2.1 Повышение уровня доступности ипотечных жилищных кредитов для населения, в том числе посредством реализации механизмов бюджетной поддержки отдельных категорий граждан, нуждающихся в улучшении жилищных условий</t>
  </si>
  <si>
    <t>2.1.1.</t>
  </si>
  <si>
    <t>Основное мероприятие 2.1.1.    Предоставление социальных выплат на строительство и приобретение жилья гражданам, нуждающимся в улучшении жилищных условий</t>
  </si>
  <si>
    <t>2.1.1.1.</t>
  </si>
  <si>
    <t>Предоставление дополнительной меры социальной поддержки многодетных семей в виде субсидированной части процентной ставки при получении ипотечного кредита на приобретение жилья расположенного на территории города Сочи</t>
  </si>
  <si>
    <t>в том числе по районам города:</t>
  </si>
  <si>
    <t>2.1.1.1.1.</t>
  </si>
  <si>
    <t>1 семья</t>
  </si>
  <si>
    <t>Хостинский район</t>
  </si>
  <si>
    <t>2 семьи</t>
  </si>
  <si>
    <t>Центральный район</t>
  </si>
  <si>
    <t>2.1.1.2.</t>
  </si>
  <si>
    <t>Развитие ипотечного жилищного кредитования населения</t>
  </si>
  <si>
    <t>Предоставление социальных выплат молодым семьям на приобретение (строительство) жилья в рамках 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Федерации".</t>
  </si>
  <si>
    <t>10 семей</t>
  </si>
  <si>
    <t>3.1.</t>
  </si>
  <si>
    <t>Задача 3.1. Увеличение объемов жилищного строительства</t>
  </si>
  <si>
    <t>всего*</t>
  </si>
  <si>
    <t>3.1.1.1</t>
  </si>
  <si>
    <t>3.1.1.2</t>
  </si>
  <si>
    <t>3.1.2.</t>
  </si>
  <si>
    <t>3.1.2.1</t>
  </si>
  <si>
    <t>3.1.2.2</t>
  </si>
  <si>
    <t>4.1.</t>
  </si>
  <si>
    <t>4.1.1.</t>
  </si>
  <si>
    <t>Обеспечение инженерной инфраструктурой земельного участка к ЖК "Бриз" по адресу: г. Сочи, ул. Ландышевая</t>
  </si>
  <si>
    <t>"1,6" на "0,8"</t>
  </si>
  <si>
    <t>"15,7" на "11,3" на "7,1"</t>
  </si>
  <si>
    <t>"0" на "13,6" на "7,6"</t>
  </si>
  <si>
    <t>"0" на "18,8" на "8,2"</t>
  </si>
  <si>
    <t>"93" на "36"</t>
  </si>
  <si>
    <t>"93" на "24" на "25" на "24"</t>
  </si>
  <si>
    <t>"93" на "24"</t>
  </si>
  <si>
    <t>"93" на "78"</t>
  </si>
  <si>
    <t>"63" на "58"</t>
  </si>
  <si>
    <t>"30" на "20" на "21" на "20"</t>
  </si>
  <si>
    <t>"30" на "20"</t>
  </si>
  <si>
    <t>"58" на "1"</t>
  </si>
  <si>
    <t>"63" на "4"</t>
  </si>
  <si>
    <t>"0,83" на "0,81"</t>
  </si>
  <si>
    <t>"44" на "0"</t>
  </si>
  <si>
    <t>"22" на "25"</t>
  </si>
  <si>
    <t xml:space="preserve">Заместитель Главы города Сочи,
директор департамента строительства
администрации города Сочи                                                    </t>
  </si>
  <si>
    <t>И.И. Бомбергер</t>
  </si>
  <si>
    <t>Общеобразовательная школа на 1100 мест в микрорайоне "Северная Бытха" Хостинского района г. Сочи</t>
  </si>
  <si>
    <t>12 семей</t>
  </si>
  <si>
    <t>Администрации внутригородских районов муниципального образования городской округ город-курорт   Сочи Краснодарского края</t>
  </si>
  <si>
    <t>Администрация Хостинского внутригородского района муниципального образования городской округ город-курорт   Сочи Краснодарского края</t>
  </si>
  <si>
    <t>Администрация Центрального внутригородского района муниципального образования городской округ город-курорт Сочи Краснодарского края</t>
  </si>
  <si>
    <t>Управление молодежной политики администрации муниципального образования городской округ город-курорт Сочи Краснодарского края</t>
  </si>
  <si>
    <t xml:space="preserve">Муниципальное казенное учреждение города Сочи "Управление капитального строительства" - муниципальный заказчик, департамент строительства администрации муниципального образования городской округ город-курорт Сочи Краснодарского края </t>
  </si>
  <si>
    <t>Строительная готовность 62 %</t>
  </si>
  <si>
    <t>Строительная готовность 100 %</t>
  </si>
  <si>
    <t>Строительная готовность 48 %</t>
  </si>
  <si>
    <t>из них финансовое обеспечение федерального проекта "Жилье"</t>
  </si>
  <si>
    <t>Департамент экономики и стратегическому разватия администрации муниципального образования городской округ город-курорт Сочи Краснодарского края</t>
  </si>
  <si>
    <t>1/3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</si>
  <si>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</si>
  <si>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Департамент имущественных отношений муниципального образования городской округ город-курорт   Сочи Краснодарского края</t>
  </si>
  <si>
    <t>2.1.1.1.2.</t>
  </si>
  <si>
    <t>11 700 кред.</t>
  </si>
  <si>
    <t>36 семей</t>
  </si>
  <si>
    <t>Детское дошкольное учреждение на 300 мест в микрорайоне Северная Бытха" Хостинского района г. Сочи"</t>
  </si>
  <si>
    <t>2022*</t>
  </si>
  <si>
    <t>2023*</t>
  </si>
  <si>
    <t>Задача 4.1. Инженерное обеспечение земельных участков в районах строительства жилья.</t>
  </si>
  <si>
    <t>4.1.1.1</t>
  </si>
  <si>
    <t>всего *</t>
  </si>
  <si>
    <t>Основное мероприятие 4.1.1. Создание условий для жилищного строительства путем обеспечения инфраструктурой земельных участков для подключения жилых домов или посредством предоставления субсидий юридическим лицам в целях финансового обеспечения (возмещения) затрат по подключению (технологическому присоединению) многоквартирных домов к сетям инженерно-технологического обеспечения, строительство которых осуществлялось с привлечением денежных средств граждан, обязательства перед которыми не исполнены застройщиками</t>
  </si>
  <si>
    <t xml:space="preserve">* -финансирование мероприятий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 за счет дополнительных средств бюджета города Сочи. </t>
  </si>
  <si>
    <t>1 Статус "1" мероприятие включает расходы, направляемые на капитальные вложения</t>
  </si>
  <si>
    <t>1 Статус "3" мероприятие является мероприятием федеральных проектов, в том числе входящих в состав национальных проектов</t>
  </si>
  <si>
    <t>Задача 1.1. Обеспечение жилыми помещениями отдельных категорий граждан,  проживающих на территории муниципального образования городской округ город-курорт   Сочи Краснодарского края</t>
  </si>
  <si>
    <t>3 810 кред.</t>
  </si>
  <si>
    <t>36 жилых помещения</t>
  </si>
  <si>
    <t>72 жилых помещения</t>
  </si>
  <si>
    <t xml:space="preserve">Всего по программе </t>
  </si>
  <si>
    <t>Основаное мероприятие 3.1.1. Федеральный проект "Жилье" -всего</t>
  </si>
  <si>
    <t xml:space="preserve">расходы, связанные с осуществлением капитальных вложений в объекты капитального строительства муниципальной собственности </t>
  </si>
  <si>
    <t>Всего</t>
  </si>
  <si>
    <t>3.1.1.</t>
  </si>
  <si>
    <t>2.1.1.3.</t>
  </si>
  <si>
    <t xml:space="preserve">Приложение № 3
к муниципальной программе  "Обеспечение
доступным жильем жителей города Сочи"
</t>
  </si>
  <si>
    <t xml:space="preserve">ПЕРЕЧЕНЬ ОСНОВНЫХ МЕРОПРИЯТИЙ МУНИЦИПАЛЬНОЙ ПРОГРАММЫ
"Обеспечение  доступным жильем жителейгорода Сочи"
</t>
  </si>
  <si>
    <t>Основаное мероприятие 3.1.2. Создание условий для массового строительства жилья, в том числе жилья эконом класса. -всего</t>
  </si>
  <si>
    <t>Авторский надзор (62%)</t>
  </si>
  <si>
    <t>Авторский надзор (100%)</t>
  </si>
  <si>
    <t>Авторский надзор (48%)</t>
  </si>
  <si>
    <t xml:space="preserve">Директор департамента строительства администрации
муниципального образования городской округ город-курорт Сочи 
Краснодарского края          
                                                 </t>
  </si>
  <si>
    <t>Д.В. Коломыцев</t>
  </si>
  <si>
    <t>1 Статус "2" мероприятие включено в план мероприятий («дорожную карту»), содержащий ежегодные индикаторы, обеспечивающий достижение установленных    Указами Президента Российской Федерации от 7 мая 2012 г. № 596 - 606 целевых показателей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</si>
</sst>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#,##0.0"/>
    <numFmt numFmtId="182" formatCode="0.00000"/>
    <numFmt numFmtId="183" formatCode="#,##0.00_р_."/>
    <numFmt numFmtId="184" formatCode="000000"/>
    <numFmt numFmtId="185" formatCode="0000"/>
    <numFmt numFmtId="186" formatCode="#,##0.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_-* #,##0.0\ _₽_-;\-* #,##0.0\ _₽_-;_-* &quot;-&quot;?\ _₽_-;_-@_-"/>
  </numFmts>
  <fonts count="64">
    <font>
      <sz val="10"/>
      <name val="Arial Cyr"/>
      <family val="2"/>
    </font>
    <font>
      <sz val="14"/>
      <color indexed="8"/>
      <name val="Times New Roman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vertAlign val="superscript"/>
      <sz val="16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4"/>
      <name val="Times New Roman"/>
      <family val="1"/>
    </font>
    <font>
      <b/>
      <sz val="20"/>
      <name val="Tahoma"/>
      <family val="2"/>
    </font>
    <font>
      <sz val="2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1" fillId="33" borderId="0" xfId="0" applyFont="1" applyFill="1" applyAlignment="1">
      <alignment/>
    </xf>
    <xf numFmtId="0" fontId="61" fillId="34" borderId="0" xfId="0" applyFont="1" applyFill="1" applyAlignment="1">
      <alignment/>
    </xf>
    <xf numFmtId="0" fontId="61" fillId="35" borderId="0" xfId="0" applyFont="1" applyFill="1" applyAlignment="1">
      <alignment/>
    </xf>
    <xf numFmtId="0" fontId="61" fillId="36" borderId="0" xfId="0" applyFont="1" applyFill="1" applyBorder="1" applyAlignment="1">
      <alignment/>
    </xf>
    <xf numFmtId="0" fontId="61" fillId="36" borderId="0" xfId="0" applyFont="1" applyFill="1" applyAlignment="1">
      <alignment/>
    </xf>
    <xf numFmtId="0" fontId="2" fillId="36" borderId="0" xfId="0" applyFont="1" applyFill="1" applyAlignment="1">
      <alignment horizontal="right"/>
    </xf>
    <xf numFmtId="0" fontId="61" fillId="36" borderId="0" xfId="0" applyFont="1" applyFill="1" applyAlignment="1">
      <alignment horizontal="center"/>
    </xf>
    <xf numFmtId="0" fontId="6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61" fillId="36" borderId="10" xfId="0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left" vertical="center" wrapText="1"/>
    </xf>
    <xf numFmtId="0" fontId="61" fillId="36" borderId="10" xfId="0" applyFont="1" applyFill="1" applyBorder="1" applyAlignment="1">
      <alignment horizontal="left" vertical="center" wrapText="1"/>
    </xf>
    <xf numFmtId="0" fontId="61" fillId="37" borderId="10" xfId="0" applyFont="1" applyFill="1" applyBorder="1" applyAlignment="1">
      <alignment horizontal="center" vertical="center" wrapText="1"/>
    </xf>
    <xf numFmtId="2" fontId="61" fillId="36" borderId="10" xfId="0" applyNumberFormat="1" applyFont="1" applyFill="1" applyBorder="1" applyAlignment="1">
      <alignment horizontal="center" vertical="center" wrapText="1"/>
    </xf>
    <xf numFmtId="180" fontId="61" fillId="36" borderId="10" xfId="0" applyNumberFormat="1" applyFont="1" applyFill="1" applyBorder="1" applyAlignment="1">
      <alignment horizontal="center" vertical="center" wrapText="1"/>
    </xf>
    <xf numFmtId="176" fontId="61" fillId="36" borderId="10" xfId="60" applyFont="1" applyFill="1" applyBorder="1" applyAlignment="1">
      <alignment horizontal="center" vertical="center" wrapText="1"/>
    </xf>
    <xf numFmtId="49" fontId="43" fillId="38" borderId="10" xfId="0" applyNumberFormat="1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61" fillId="36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36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181" fontId="61" fillId="36" borderId="10" xfId="0" applyNumberFormat="1" applyFont="1" applyFill="1" applyBorder="1" applyAlignment="1">
      <alignment horizontal="center" vertical="center" wrapText="1"/>
    </xf>
    <xf numFmtId="181" fontId="61" fillId="0" borderId="10" xfId="0" applyNumberFormat="1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180" fontId="62" fillId="36" borderId="10" xfId="0" applyNumberFormat="1" applyFont="1" applyFill="1" applyBorder="1" applyAlignment="1">
      <alignment horizontal="center" vertical="center" wrapText="1"/>
    </xf>
    <xf numFmtId="176" fontId="62" fillId="36" borderId="10" xfId="6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81" fontId="61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181" fontId="4" fillId="36" borderId="1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10" borderId="0" xfId="0" applyFill="1" applyAlignment="1">
      <alignment/>
    </xf>
    <xf numFmtId="0" fontId="3" fillId="10" borderId="0" xfId="0" applyFont="1" applyFill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181" fontId="4" fillId="36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6" borderId="1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right" wrapText="1"/>
    </xf>
    <xf numFmtId="0" fontId="4" fillId="36" borderId="0" xfId="0" applyFont="1" applyFill="1" applyAlignment="1">
      <alignment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vertical="center" wrapText="1"/>
    </xf>
    <xf numFmtId="0" fontId="4" fillId="36" borderId="0" xfId="0" applyFont="1" applyFill="1" applyBorder="1" applyAlignment="1">
      <alignment horizontal="center" vertical="center" wrapText="1"/>
    </xf>
    <xf numFmtId="181" fontId="3" fillId="36" borderId="0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180" fontId="4" fillId="36" borderId="0" xfId="0" applyNumberFormat="1" applyFont="1" applyFill="1" applyAlignment="1">
      <alignment/>
    </xf>
    <xf numFmtId="0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Alignment="1">
      <alignment/>
    </xf>
    <xf numFmtId="181" fontId="4" fillId="36" borderId="0" xfId="0" applyNumberFormat="1" applyFont="1" applyFill="1" applyAlignment="1">
      <alignment/>
    </xf>
    <xf numFmtId="181" fontId="4" fillId="36" borderId="0" xfId="0" applyNumberFormat="1" applyFont="1" applyFill="1" applyAlignment="1">
      <alignment horizontal="center"/>
    </xf>
    <xf numFmtId="192" fontId="4" fillId="36" borderId="10" xfId="0" applyNumberFormat="1" applyFont="1" applyFill="1" applyBorder="1" applyAlignment="1">
      <alignment horizontal="center" vertical="center" wrapText="1"/>
    </xf>
    <xf numFmtId="192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81" fontId="4" fillId="36" borderId="11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left"/>
    </xf>
    <xf numFmtId="0" fontId="61" fillId="36" borderId="0" xfId="0" applyFont="1" applyFill="1" applyBorder="1" applyAlignment="1">
      <alignment horizontal="left" wrapText="1"/>
    </xf>
    <xf numFmtId="0" fontId="6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center" vertical="center"/>
    </xf>
    <xf numFmtId="0" fontId="61" fillId="36" borderId="0" xfId="0" applyFont="1" applyFill="1" applyAlignment="1">
      <alignment horizontal="center"/>
    </xf>
    <xf numFmtId="0" fontId="61" fillId="36" borderId="13" xfId="0" applyNumberFormat="1" applyFont="1" applyFill="1" applyBorder="1" applyAlignment="1">
      <alignment horizontal="center" wrapText="1"/>
    </xf>
    <xf numFmtId="0" fontId="61" fillId="36" borderId="0" xfId="0" applyNumberFormat="1" applyFont="1" applyFill="1" applyAlignment="1">
      <alignment horizontal="center" wrapText="1"/>
    </xf>
    <xf numFmtId="0" fontId="61" fillId="35" borderId="13" xfId="0" applyNumberFormat="1" applyFont="1" applyFill="1" applyBorder="1" applyAlignment="1">
      <alignment horizontal="center" wrapText="1"/>
    </xf>
    <xf numFmtId="0" fontId="61" fillId="35" borderId="0" xfId="0" applyNumberFormat="1" applyFont="1" applyFill="1" applyAlignment="1">
      <alignment horizontal="center" wrapText="1"/>
    </xf>
    <xf numFmtId="49" fontId="61" fillId="36" borderId="14" xfId="0" applyNumberFormat="1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6" borderId="12" xfId="0" applyNumberFormat="1" applyFont="1" applyFill="1" applyBorder="1" applyAlignment="1">
      <alignment horizontal="center" vertical="center" wrapText="1"/>
    </xf>
    <xf numFmtId="181" fontId="4" fillId="36" borderId="11" xfId="0" applyNumberFormat="1" applyFont="1" applyFill="1" applyBorder="1" applyAlignment="1">
      <alignment horizontal="center" vertical="center" wrapText="1"/>
    </xf>
    <xf numFmtId="181" fontId="4" fillId="36" borderId="15" xfId="0" applyNumberFormat="1" applyFont="1" applyFill="1" applyBorder="1" applyAlignment="1">
      <alignment horizontal="center" vertical="center" wrapText="1"/>
    </xf>
    <xf numFmtId="181" fontId="4" fillId="36" borderId="12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right" wrapText="1"/>
    </xf>
    <xf numFmtId="0" fontId="5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left" vertical="top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80" zoomScaleSheetLayoutView="80" zoomScalePageLayoutView="0" workbookViewId="0" topLeftCell="A1">
      <selection activeCell="K17" sqref="K17"/>
    </sheetView>
  </sheetViews>
  <sheetFormatPr defaultColWidth="9.00390625" defaultRowHeight="12.75"/>
  <cols>
    <col min="1" max="1" width="12.25390625" style="5" customWidth="1"/>
    <col min="2" max="2" width="75.00390625" style="5" customWidth="1"/>
    <col min="3" max="3" width="16.375" style="5" customWidth="1"/>
    <col min="4" max="4" width="14.875" style="5" customWidth="1"/>
    <col min="5" max="5" width="15.125" style="5" customWidth="1"/>
    <col min="6" max="7" width="14.25390625" style="5" customWidth="1"/>
    <col min="8" max="8" width="15.625" style="5" customWidth="1"/>
    <col min="9" max="11" width="14.25390625" style="5" customWidth="1"/>
    <col min="12" max="13" width="9.125" style="5" customWidth="1"/>
    <col min="14" max="14" width="12.125" style="5" bestFit="1" customWidth="1"/>
    <col min="15" max="16384" width="9.125" style="5" customWidth="1"/>
  </cols>
  <sheetData>
    <row r="1" spans="1:11" ht="17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36" t="s">
        <v>0</v>
      </c>
    </row>
    <row r="2" spans="1:11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6" t="s">
        <v>1</v>
      </c>
    </row>
    <row r="3" spans="1:11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6" t="s">
        <v>2</v>
      </c>
    </row>
    <row r="4" spans="1:11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36" t="s">
        <v>3</v>
      </c>
    </row>
    <row r="5" spans="1:11" ht="17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36"/>
    </row>
    <row r="6" spans="1:11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6" t="s">
        <v>4</v>
      </c>
    </row>
    <row r="7" spans="1:11" ht="17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36" t="s">
        <v>5</v>
      </c>
    </row>
    <row r="8" spans="1:11" ht="17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36" t="s">
        <v>6</v>
      </c>
    </row>
    <row r="9" spans="1:11" ht="17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36" t="s">
        <v>7</v>
      </c>
    </row>
    <row r="10" ht="6" customHeight="1"/>
    <row r="11" spans="1:11" ht="20.25">
      <c r="A11" s="78" t="s">
        <v>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5:6" ht="6.75" customHeight="1">
      <c r="E12" s="7"/>
      <c r="F12" s="7"/>
    </row>
    <row r="13" spans="1:11" ht="20.25">
      <c r="A13" s="74" t="s">
        <v>9</v>
      </c>
      <c r="B13" s="74" t="s">
        <v>10</v>
      </c>
      <c r="C13" s="75" t="s">
        <v>11</v>
      </c>
      <c r="D13" s="76" t="s">
        <v>12</v>
      </c>
      <c r="E13" s="75" t="s">
        <v>13</v>
      </c>
      <c r="F13" s="75"/>
      <c r="G13" s="75"/>
      <c r="H13" s="75"/>
      <c r="I13" s="75"/>
      <c r="J13" s="75"/>
      <c r="K13" s="75"/>
    </row>
    <row r="14" spans="1:12" ht="60.75">
      <c r="A14" s="74"/>
      <c r="B14" s="74"/>
      <c r="C14" s="75"/>
      <c r="D14" s="77"/>
      <c r="E14" s="9" t="s">
        <v>14</v>
      </c>
      <c r="F14" s="9" t="s">
        <v>15</v>
      </c>
      <c r="G14" s="9" t="s">
        <v>16</v>
      </c>
      <c r="H14" s="9" t="s">
        <v>17</v>
      </c>
      <c r="I14" s="9" t="s">
        <v>18</v>
      </c>
      <c r="J14" s="9" t="s">
        <v>19</v>
      </c>
      <c r="K14" s="9" t="s">
        <v>20</v>
      </c>
      <c r="L14" s="5">
        <v>2019</v>
      </c>
    </row>
    <row r="15" spans="1:11" ht="20.25">
      <c r="A15" s="10">
        <v>1</v>
      </c>
      <c r="B15" s="8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</row>
    <row r="16" spans="1:13" ht="75" customHeight="1">
      <c r="A16" s="10" t="s">
        <v>21</v>
      </c>
      <c r="B16" s="11" t="s">
        <v>22</v>
      </c>
      <c r="C16" s="8" t="s">
        <v>23</v>
      </c>
      <c r="D16" s="8">
        <v>3</v>
      </c>
      <c r="E16" s="8">
        <v>4.2</v>
      </c>
      <c r="F16" s="8">
        <v>0.8</v>
      </c>
      <c r="G16" s="8">
        <v>7.1</v>
      </c>
      <c r="H16" s="8">
        <v>8.76</v>
      </c>
      <c r="I16" s="8">
        <v>13.96</v>
      </c>
      <c r="J16" s="8">
        <v>9.03</v>
      </c>
      <c r="K16" s="8">
        <v>8.33</v>
      </c>
      <c r="M16" s="21"/>
    </row>
    <row r="17" spans="1:13" ht="71.25" customHeight="1">
      <c r="A17" s="10" t="s">
        <v>24</v>
      </c>
      <c r="B17" s="12" t="s">
        <v>25</v>
      </c>
      <c r="C17" s="8" t="s">
        <v>26</v>
      </c>
      <c r="D17" s="8">
        <v>3</v>
      </c>
      <c r="E17" s="8">
        <v>20</v>
      </c>
      <c r="F17" s="8">
        <v>36</v>
      </c>
      <c r="G17" s="28">
        <v>21</v>
      </c>
      <c r="H17" s="8">
        <v>17</v>
      </c>
      <c r="I17" s="8">
        <f>I18+I19</f>
        <v>27</v>
      </c>
      <c r="J17" s="8">
        <v>12</v>
      </c>
      <c r="K17" s="8">
        <v>12</v>
      </c>
      <c r="M17" s="21"/>
    </row>
    <row r="18" spans="1:13" ht="90.75" customHeight="1">
      <c r="A18" s="10" t="s">
        <v>27</v>
      </c>
      <c r="B18" s="12" t="s">
        <v>28</v>
      </c>
      <c r="C18" s="8" t="s">
        <v>26</v>
      </c>
      <c r="D18" s="8">
        <v>3</v>
      </c>
      <c r="E18" s="8">
        <v>20</v>
      </c>
      <c r="F18" s="8">
        <v>35</v>
      </c>
      <c r="G18" s="28">
        <v>19</v>
      </c>
      <c r="H18" s="8">
        <v>16</v>
      </c>
      <c r="I18" s="8">
        <v>24</v>
      </c>
      <c r="J18" s="8">
        <v>10</v>
      </c>
      <c r="K18" s="8">
        <v>10</v>
      </c>
      <c r="L18" s="5">
        <v>24</v>
      </c>
      <c r="M18" s="21"/>
    </row>
    <row r="19" spans="1:13" ht="39" customHeight="1">
      <c r="A19" s="10" t="s">
        <v>29</v>
      </c>
      <c r="B19" s="12" t="s">
        <v>30</v>
      </c>
      <c r="C19" s="8" t="s">
        <v>26</v>
      </c>
      <c r="D19" s="8">
        <v>3</v>
      </c>
      <c r="E19" s="8" t="s">
        <v>31</v>
      </c>
      <c r="F19" s="8">
        <v>1</v>
      </c>
      <c r="G19" s="8">
        <v>2</v>
      </c>
      <c r="H19" s="8">
        <v>1</v>
      </c>
      <c r="I19" s="8">
        <v>3</v>
      </c>
      <c r="J19" s="8">
        <v>2</v>
      </c>
      <c r="K19" s="8">
        <v>2</v>
      </c>
      <c r="L19" s="5">
        <v>3</v>
      </c>
      <c r="M19" s="21"/>
    </row>
    <row r="20" spans="1:13" ht="42" customHeight="1">
      <c r="A20" s="10" t="s">
        <v>32</v>
      </c>
      <c r="B20" s="12" t="s">
        <v>33</v>
      </c>
      <c r="C20" s="8" t="s">
        <v>34</v>
      </c>
      <c r="D20" s="8">
        <v>3</v>
      </c>
      <c r="E20" s="8">
        <v>100</v>
      </c>
      <c r="F20" s="8">
        <v>100</v>
      </c>
      <c r="G20" s="8">
        <v>100</v>
      </c>
      <c r="H20" s="8">
        <v>100</v>
      </c>
      <c r="I20" s="8">
        <v>100</v>
      </c>
      <c r="J20" s="8">
        <v>100</v>
      </c>
      <c r="K20" s="8">
        <v>100</v>
      </c>
      <c r="M20" s="21"/>
    </row>
    <row r="21" spans="1:13" ht="48.75" customHeight="1">
      <c r="A21" s="10" t="s">
        <v>35</v>
      </c>
      <c r="B21" s="12" t="s">
        <v>36</v>
      </c>
      <c r="C21" s="8" t="s">
        <v>37</v>
      </c>
      <c r="D21" s="8">
        <v>1</v>
      </c>
      <c r="E21" s="8">
        <v>439.5</v>
      </c>
      <c r="F21" s="8">
        <v>375.8</v>
      </c>
      <c r="G21" s="29">
        <v>388.6</v>
      </c>
      <c r="H21" s="30">
        <v>210</v>
      </c>
      <c r="I21" s="30">
        <v>210</v>
      </c>
      <c r="J21" s="30">
        <v>215</v>
      </c>
      <c r="K21" s="30">
        <v>220</v>
      </c>
      <c r="M21" s="21"/>
    </row>
    <row r="22" spans="1:13" s="1" customFormat="1" ht="48.75" customHeight="1" hidden="1">
      <c r="A22" s="10" t="s">
        <v>35</v>
      </c>
      <c r="B22" s="12" t="s">
        <v>36</v>
      </c>
      <c r="C22" s="8" t="s">
        <v>37</v>
      </c>
      <c r="D22" s="8">
        <v>1</v>
      </c>
      <c r="E22" s="8">
        <v>439.5</v>
      </c>
      <c r="F22" s="8">
        <v>375.8</v>
      </c>
      <c r="G22" s="8">
        <v>388.6</v>
      </c>
      <c r="H22" s="8">
        <v>402.2</v>
      </c>
      <c r="I22" s="8">
        <v>411.5</v>
      </c>
      <c r="J22" s="8">
        <v>419.2</v>
      </c>
      <c r="K22" s="8" t="s">
        <v>38</v>
      </c>
      <c r="L22" s="1" t="s">
        <v>39</v>
      </c>
      <c r="M22" s="22"/>
    </row>
    <row r="23" spans="1:13" ht="31.5" customHeight="1" hidden="1">
      <c r="A23" s="10" t="s">
        <v>40</v>
      </c>
      <c r="B23" s="12" t="s">
        <v>41</v>
      </c>
      <c r="C23" s="8" t="s">
        <v>42</v>
      </c>
      <c r="D23" s="8">
        <v>1</v>
      </c>
      <c r="E23" s="14">
        <f>439.5/475.6</f>
        <v>0.9240958788898234</v>
      </c>
      <c r="F23" s="14">
        <f>F21/489.192</f>
        <v>0.7682055307527514</v>
      </c>
      <c r="G23" s="14">
        <f>G21/497.927</f>
        <v>0.7804356863556304</v>
      </c>
      <c r="H23" s="14">
        <f>H21/505.89</f>
        <v>0.41511000415110005</v>
      </c>
      <c r="I23" s="14">
        <f>I21/510.95</f>
        <v>0.4109991192876015</v>
      </c>
      <c r="J23" s="14">
        <f>J21/513.5</f>
        <v>0.4186952288218111</v>
      </c>
      <c r="K23" s="14">
        <f>K21/516.07</f>
        <v>0.4262987579204371</v>
      </c>
      <c r="M23" s="21"/>
    </row>
    <row r="24" spans="1:13" s="2" customFormat="1" ht="46.5" customHeight="1">
      <c r="A24" s="10" t="s">
        <v>40</v>
      </c>
      <c r="B24" s="12" t="s">
        <v>41</v>
      </c>
      <c r="C24" s="8" t="s">
        <v>42</v>
      </c>
      <c r="D24" s="8">
        <v>1</v>
      </c>
      <c r="E24" s="14">
        <f>439.5/475.6</f>
        <v>0.9240958788898234</v>
      </c>
      <c r="F24" s="14">
        <f>F22/489.192</f>
        <v>0.7682055307527514</v>
      </c>
      <c r="G24" s="14">
        <f>G22/497.927</f>
        <v>0.7804356863556304</v>
      </c>
      <c r="H24" s="14">
        <f>H21/505.89</f>
        <v>0.41511000415110005</v>
      </c>
      <c r="I24" s="14">
        <f>I21/518.4</f>
        <v>0.4050925925925926</v>
      </c>
      <c r="J24" s="14">
        <f>J21/527.2</f>
        <v>0.40781487101669195</v>
      </c>
      <c r="K24" s="14">
        <f>K21/537</f>
        <v>0.409683426443203</v>
      </c>
      <c r="L24" s="1" t="s">
        <v>39</v>
      </c>
      <c r="M24" s="23"/>
    </row>
    <row r="25" spans="1:16" ht="23.25" customHeight="1">
      <c r="A25" s="10" t="s">
        <v>43</v>
      </c>
      <c r="B25" s="12" t="s">
        <v>44</v>
      </c>
      <c r="C25" s="8" t="s">
        <v>34</v>
      </c>
      <c r="D25" s="8">
        <v>1</v>
      </c>
      <c r="E25" s="15">
        <v>21.1</v>
      </c>
      <c r="F25" s="16">
        <v>21.67</v>
      </c>
      <c r="G25" s="16">
        <v>22.06</v>
      </c>
      <c r="H25" s="16">
        <v>20.99</v>
      </c>
      <c r="I25" s="16">
        <v>20.45</v>
      </c>
      <c r="J25" s="16">
        <v>20.51</v>
      </c>
      <c r="K25" s="16">
        <v>20.53</v>
      </c>
      <c r="M25" s="21"/>
      <c r="N25" s="5">
        <f>505.89*1.01</f>
        <v>510.9489</v>
      </c>
      <c r="O25" s="5">
        <f>N25*1.005</f>
        <v>513.5036445</v>
      </c>
      <c r="P25" s="5">
        <f>O25*1.005</f>
        <v>516.0711627224999</v>
      </c>
    </row>
    <row r="26" spans="1:13" ht="23.25" customHeight="1" hidden="1">
      <c r="A26" s="10"/>
      <c r="B26" s="12"/>
      <c r="C26" s="31"/>
      <c r="D26" s="31"/>
      <c r="E26" s="32"/>
      <c r="F26" s="33"/>
      <c r="G26" s="33"/>
      <c r="H26" s="33">
        <f>10294+G21</f>
        <v>10682.6</v>
      </c>
      <c r="I26" s="33">
        <f>10392+H21</f>
        <v>10602</v>
      </c>
      <c r="J26" s="33">
        <f>10600.5+I21</f>
        <v>10810.5</v>
      </c>
      <c r="K26" s="33">
        <f>10808.8+J21</f>
        <v>11023.8</v>
      </c>
      <c r="M26" s="21"/>
    </row>
    <row r="27" spans="1:13" ht="23.25" customHeight="1" hidden="1">
      <c r="A27" s="10"/>
      <c r="B27" s="12"/>
      <c r="C27" s="31"/>
      <c r="D27" s="31"/>
      <c r="E27" s="32"/>
      <c r="F27" s="33"/>
      <c r="G27" s="33"/>
      <c r="H27" s="33">
        <f>H26/508.9</f>
        <v>20.991550402829635</v>
      </c>
      <c r="I27" s="33">
        <f>I26/518.4</f>
        <v>20.45138888888889</v>
      </c>
      <c r="J27" s="33">
        <f>J26/527.2</f>
        <v>20.50550075872534</v>
      </c>
      <c r="K27" s="33">
        <f>K26/537</f>
        <v>20.52849162011173</v>
      </c>
      <c r="M27" s="21"/>
    </row>
    <row r="28" spans="1:15" ht="129.75" customHeight="1">
      <c r="A28" s="10" t="s">
        <v>45</v>
      </c>
      <c r="B28" s="12" t="s">
        <v>46</v>
      </c>
      <c r="C28" s="8" t="s">
        <v>34</v>
      </c>
      <c r="D28" s="8">
        <v>3</v>
      </c>
      <c r="E28" s="8">
        <v>100</v>
      </c>
      <c r="F28" s="8">
        <v>100</v>
      </c>
      <c r="G28" s="8">
        <v>100</v>
      </c>
      <c r="H28" s="8">
        <v>100</v>
      </c>
      <c r="I28" s="8">
        <v>100</v>
      </c>
      <c r="J28" s="8">
        <v>100</v>
      </c>
      <c r="K28" s="8">
        <v>100</v>
      </c>
      <c r="M28" s="21"/>
      <c r="N28" s="37">
        <f>10392-19.2+117.553</f>
        <v>10490.353</v>
      </c>
      <c r="O28" s="5">
        <f>N28/518.4</f>
        <v>20.236020447530862</v>
      </c>
    </row>
    <row r="29" spans="1:16" ht="65.25" customHeight="1">
      <c r="A29" s="10" t="s">
        <v>47</v>
      </c>
      <c r="B29" s="12" t="s">
        <v>48</v>
      </c>
      <c r="C29" s="8" t="s">
        <v>34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25</v>
      </c>
      <c r="L29" s="79" t="s">
        <v>49</v>
      </c>
      <c r="M29" s="80"/>
      <c r="N29" s="80"/>
      <c r="O29" s="80"/>
      <c r="P29" s="80"/>
    </row>
    <row r="30" spans="1:16" s="3" customFormat="1" ht="102" customHeight="1">
      <c r="A30" s="10" t="s">
        <v>50</v>
      </c>
      <c r="B30" s="12" t="s">
        <v>51</v>
      </c>
      <c r="C30" s="8" t="s">
        <v>34</v>
      </c>
      <c r="D30" s="8">
        <v>3</v>
      </c>
      <c r="E30" s="8">
        <v>0</v>
      </c>
      <c r="F30" s="8">
        <v>0</v>
      </c>
      <c r="G30" s="8">
        <v>99</v>
      </c>
      <c r="H30" s="8">
        <v>100</v>
      </c>
      <c r="I30" s="8">
        <v>0</v>
      </c>
      <c r="J30" s="8">
        <v>0</v>
      </c>
      <c r="K30" s="8">
        <v>0</v>
      </c>
      <c r="L30" s="81" t="s">
        <v>49</v>
      </c>
      <c r="M30" s="82"/>
      <c r="N30" s="82"/>
      <c r="O30" s="82"/>
      <c r="P30" s="82"/>
    </row>
    <row r="31" spans="1:16" s="3" customFormat="1" ht="102" customHeight="1">
      <c r="A31" s="34" t="s">
        <v>52</v>
      </c>
      <c r="B31" s="35" t="s">
        <v>53</v>
      </c>
      <c r="C31" s="28" t="s">
        <v>34</v>
      </c>
      <c r="D31" s="28">
        <v>3</v>
      </c>
      <c r="E31" s="28">
        <v>0</v>
      </c>
      <c r="F31" s="28">
        <v>0</v>
      </c>
      <c r="G31" s="28">
        <v>100</v>
      </c>
      <c r="H31" s="28">
        <v>100</v>
      </c>
      <c r="I31" s="28">
        <v>0</v>
      </c>
      <c r="J31" s="28">
        <v>0</v>
      </c>
      <c r="K31" s="28">
        <v>0</v>
      </c>
      <c r="L31" s="81" t="s">
        <v>49</v>
      </c>
      <c r="M31" s="82"/>
      <c r="N31" s="82"/>
      <c r="O31" s="82"/>
      <c r="P31" s="82"/>
    </row>
    <row r="32" spans="1:7" ht="31.5" customHeight="1">
      <c r="A32" s="83" t="s">
        <v>54</v>
      </c>
      <c r="B32" s="83"/>
      <c r="C32" s="83"/>
      <c r="D32" s="83"/>
      <c r="E32" s="83"/>
      <c r="F32" s="83"/>
      <c r="G32" s="83"/>
    </row>
    <row r="33" ht="15" customHeight="1"/>
    <row r="34" spans="1:11" s="4" customFormat="1" ht="60.75" customHeight="1">
      <c r="A34" s="73" t="s">
        <v>55</v>
      </c>
      <c r="B34" s="73"/>
      <c r="I34" s="24" t="s">
        <v>56</v>
      </c>
      <c r="K34" s="24"/>
    </row>
    <row r="38" ht="20.25"/>
    <row r="39" ht="20.25"/>
    <row r="40" ht="20.25"/>
    <row r="41" ht="20.25"/>
    <row r="43" ht="20.25"/>
    <row r="44" ht="20.25"/>
    <row r="45" ht="20.25"/>
    <row r="46" ht="20.25"/>
    <row r="47" ht="20.25"/>
    <row r="48" ht="20.25"/>
    <row r="49" ht="20.25"/>
    <row r="50" ht="20.25"/>
    <row r="51" ht="20.25"/>
    <row r="52" ht="20.25"/>
    <row r="53" ht="20.25"/>
    <row r="54" ht="20.25"/>
    <row r="55" ht="20.25"/>
    <row r="56" ht="20.25"/>
    <row r="57" ht="20.25"/>
  </sheetData>
  <sheetProtection/>
  <mergeCells count="11">
    <mergeCell ref="L29:P29"/>
    <mergeCell ref="L30:P30"/>
    <mergeCell ref="L31:P31"/>
    <mergeCell ref="A32:G32"/>
    <mergeCell ref="A34:B34"/>
    <mergeCell ref="A13:A14"/>
    <mergeCell ref="B13:B14"/>
    <mergeCell ref="C13:C14"/>
    <mergeCell ref="D13:D14"/>
    <mergeCell ref="A11:K11"/>
    <mergeCell ref="E13:K13"/>
  </mergeCells>
  <printOptions/>
  <pageMargins left="0.7" right="0.7" top="0.75" bottom="0.75" header="0.3" footer="0.3"/>
  <pageSetup fitToHeight="0" fitToWidth="1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tabSelected="1" view="pageBreakPreview" zoomScale="64" zoomScaleNormal="80" zoomScaleSheetLayoutView="64" zoomScalePageLayoutView="0" workbookViewId="0" topLeftCell="A61">
      <selection activeCell="K81" sqref="K81:K84"/>
    </sheetView>
  </sheetViews>
  <sheetFormatPr defaultColWidth="9.00390625" defaultRowHeight="12.75"/>
  <cols>
    <col min="1" max="1" width="22.75390625" style="38" customWidth="1"/>
    <col min="2" max="2" width="46.625" style="55" customWidth="1"/>
    <col min="3" max="3" width="11.00390625" style="55" customWidth="1"/>
    <col min="4" max="4" width="14.00390625" style="38" customWidth="1"/>
    <col min="5" max="5" width="18.375" style="38" customWidth="1"/>
    <col min="6" max="6" width="18.00390625" style="38" customWidth="1"/>
    <col min="7" max="7" width="16.875" style="38" customWidth="1"/>
    <col min="8" max="8" width="16.625" style="38" customWidth="1"/>
    <col min="9" max="9" width="18.375" style="38" customWidth="1"/>
    <col min="10" max="10" width="52.875" style="63" customWidth="1"/>
    <col min="11" max="11" width="36.75390625" style="55" customWidth="1"/>
    <col min="12" max="16384" width="9.125" style="27" customWidth="1"/>
  </cols>
  <sheetData>
    <row r="1" spans="10:11" ht="37.5" customHeight="1">
      <c r="J1" s="105" t="s">
        <v>158</v>
      </c>
      <c r="K1" s="105"/>
    </row>
    <row r="2" spans="10:11" ht="68.25" customHeight="1">
      <c r="J2" s="105"/>
      <c r="K2" s="105"/>
    </row>
    <row r="3" spans="10:11" ht="24.75" customHeight="1">
      <c r="J3" s="54"/>
      <c r="K3" s="54"/>
    </row>
    <row r="4" spans="1:11" ht="66.75" customHeight="1">
      <c r="A4" s="118" t="s">
        <v>159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8.75" customHeight="1">
      <c r="A5" s="90" t="s">
        <v>9</v>
      </c>
      <c r="B5" s="90" t="s">
        <v>63</v>
      </c>
      <c r="C5" s="90" t="s">
        <v>64</v>
      </c>
      <c r="D5" s="90" t="s">
        <v>57</v>
      </c>
      <c r="E5" s="90" t="s">
        <v>58</v>
      </c>
      <c r="F5" s="90"/>
      <c r="G5" s="90"/>
      <c r="H5" s="90"/>
      <c r="I5" s="90"/>
      <c r="J5" s="104" t="s">
        <v>65</v>
      </c>
      <c r="K5" s="106" t="s">
        <v>66</v>
      </c>
    </row>
    <row r="6" spans="1:11" ht="18" customHeight="1">
      <c r="A6" s="90"/>
      <c r="B6" s="90"/>
      <c r="C6" s="90"/>
      <c r="D6" s="90"/>
      <c r="E6" s="90" t="s">
        <v>67</v>
      </c>
      <c r="F6" s="90" t="s">
        <v>59</v>
      </c>
      <c r="G6" s="90"/>
      <c r="H6" s="90"/>
      <c r="I6" s="90"/>
      <c r="J6" s="104"/>
      <c r="K6" s="106"/>
    </row>
    <row r="7" spans="1:11" ht="39" customHeight="1">
      <c r="A7" s="90"/>
      <c r="B7" s="90"/>
      <c r="C7" s="90"/>
      <c r="D7" s="90"/>
      <c r="E7" s="90"/>
      <c r="F7" s="53" t="s">
        <v>60</v>
      </c>
      <c r="G7" s="53" t="s">
        <v>61</v>
      </c>
      <c r="H7" s="53" t="s">
        <v>68</v>
      </c>
      <c r="I7" s="53" t="s">
        <v>62</v>
      </c>
      <c r="J7" s="104"/>
      <c r="K7" s="106"/>
    </row>
    <row r="8" spans="1:11" ht="19.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0">
        <v>10</v>
      </c>
      <c r="K8" s="53">
        <v>11</v>
      </c>
    </row>
    <row r="9" spans="1:11" ht="39.75" customHeight="1">
      <c r="A9" s="53" t="s">
        <v>69</v>
      </c>
      <c r="B9" s="103" t="s">
        <v>70</v>
      </c>
      <c r="C9" s="103"/>
      <c r="D9" s="103"/>
      <c r="E9" s="103"/>
      <c r="F9" s="103"/>
      <c r="G9" s="103"/>
      <c r="H9" s="103"/>
      <c r="I9" s="103"/>
      <c r="J9" s="103"/>
      <c r="K9" s="103"/>
    </row>
    <row r="10" spans="1:11" s="25" customFormat="1" ht="18.75" customHeight="1">
      <c r="A10" s="56" t="s">
        <v>71</v>
      </c>
      <c r="B10" s="103" t="s">
        <v>148</v>
      </c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s="40" customFormat="1" ht="18" customHeight="1">
      <c r="A11" s="90" t="s">
        <v>72</v>
      </c>
      <c r="B11" s="91" t="s">
        <v>73</v>
      </c>
      <c r="C11" s="90"/>
      <c r="D11" s="45">
        <v>2022</v>
      </c>
      <c r="E11" s="67">
        <f aca="true" t="shared" si="0" ref="E11:E18">F11+G11+H11+I11</f>
        <v>55665.3</v>
      </c>
      <c r="F11" s="67">
        <f aca="true" t="shared" si="1" ref="F11:I13">F15</f>
        <v>10843.4</v>
      </c>
      <c r="G11" s="67">
        <f t="shared" si="1"/>
        <v>44821.9</v>
      </c>
      <c r="H11" s="67">
        <f t="shared" si="1"/>
        <v>0</v>
      </c>
      <c r="I11" s="67">
        <f t="shared" si="1"/>
        <v>0</v>
      </c>
      <c r="J11" s="104"/>
      <c r="K11" s="92"/>
    </row>
    <row r="12" spans="1:11" s="40" customFormat="1" ht="18" customHeight="1">
      <c r="A12" s="90"/>
      <c r="B12" s="92"/>
      <c r="C12" s="90"/>
      <c r="D12" s="45">
        <v>2023</v>
      </c>
      <c r="E12" s="67">
        <f t="shared" si="0"/>
        <v>55665.3</v>
      </c>
      <c r="F12" s="67">
        <f t="shared" si="1"/>
        <v>10843.4</v>
      </c>
      <c r="G12" s="67">
        <f t="shared" si="1"/>
        <v>44821.9</v>
      </c>
      <c r="H12" s="67">
        <f t="shared" si="1"/>
        <v>0</v>
      </c>
      <c r="I12" s="67">
        <f t="shared" si="1"/>
        <v>0</v>
      </c>
      <c r="J12" s="104"/>
      <c r="K12" s="92"/>
    </row>
    <row r="13" spans="1:11" s="40" customFormat="1" ht="18" customHeight="1">
      <c r="A13" s="90"/>
      <c r="B13" s="92"/>
      <c r="C13" s="90"/>
      <c r="D13" s="45">
        <v>2024</v>
      </c>
      <c r="E13" s="67">
        <f t="shared" si="0"/>
        <v>0</v>
      </c>
      <c r="F13" s="67">
        <f t="shared" si="1"/>
        <v>0</v>
      </c>
      <c r="G13" s="67">
        <f t="shared" si="1"/>
        <v>0</v>
      </c>
      <c r="H13" s="67">
        <f t="shared" si="1"/>
        <v>0</v>
      </c>
      <c r="I13" s="67">
        <f t="shared" si="1"/>
        <v>0</v>
      </c>
      <c r="J13" s="104"/>
      <c r="K13" s="92"/>
    </row>
    <row r="14" spans="1:11" s="41" customFormat="1" ht="43.5" customHeight="1">
      <c r="A14" s="90"/>
      <c r="B14" s="93"/>
      <c r="C14" s="90"/>
      <c r="D14" s="49" t="s">
        <v>67</v>
      </c>
      <c r="E14" s="68">
        <f t="shared" si="0"/>
        <v>111330.6</v>
      </c>
      <c r="F14" s="68">
        <f>SUM(F11:F13)</f>
        <v>21686.8</v>
      </c>
      <c r="G14" s="68">
        <f>SUM(G11:G13)</f>
        <v>89643.8</v>
      </c>
      <c r="H14" s="68">
        <f>SUM(H11:H13)</f>
        <v>0</v>
      </c>
      <c r="I14" s="68">
        <f>SUM(I11:I13)</f>
        <v>0</v>
      </c>
      <c r="J14" s="104"/>
      <c r="K14" s="93"/>
    </row>
    <row r="15" spans="1:11" s="40" customFormat="1" ht="18.75" customHeight="1">
      <c r="A15" s="90" t="s">
        <v>74</v>
      </c>
      <c r="B15" s="109" t="s">
        <v>133</v>
      </c>
      <c r="C15" s="90">
        <v>2</v>
      </c>
      <c r="D15" s="45">
        <v>2022</v>
      </c>
      <c r="E15" s="67">
        <f t="shared" si="0"/>
        <v>55665.3</v>
      </c>
      <c r="F15" s="67">
        <v>10843.4</v>
      </c>
      <c r="G15" s="67">
        <v>44821.9</v>
      </c>
      <c r="H15" s="67">
        <v>0</v>
      </c>
      <c r="I15" s="67">
        <v>0</v>
      </c>
      <c r="J15" s="52" t="s">
        <v>150</v>
      </c>
      <c r="K15" s="88" t="s">
        <v>134</v>
      </c>
    </row>
    <row r="16" spans="1:11" s="40" customFormat="1" ht="75" customHeight="1">
      <c r="A16" s="90"/>
      <c r="B16" s="110"/>
      <c r="C16" s="90"/>
      <c r="D16" s="45">
        <v>2023</v>
      </c>
      <c r="E16" s="67">
        <f t="shared" si="0"/>
        <v>55665.3</v>
      </c>
      <c r="F16" s="67">
        <v>10843.4</v>
      </c>
      <c r="G16" s="67">
        <v>44821.9</v>
      </c>
      <c r="H16" s="67">
        <v>0</v>
      </c>
      <c r="I16" s="67">
        <v>0</v>
      </c>
      <c r="J16" s="50" t="s">
        <v>150</v>
      </c>
      <c r="K16" s="88"/>
    </row>
    <row r="17" spans="1:11" s="40" customFormat="1" ht="102" customHeight="1">
      <c r="A17" s="90"/>
      <c r="B17" s="110"/>
      <c r="C17" s="90"/>
      <c r="D17" s="45">
        <v>2024</v>
      </c>
      <c r="E17" s="67">
        <f t="shared" si="0"/>
        <v>0</v>
      </c>
      <c r="F17" s="67">
        <v>0</v>
      </c>
      <c r="G17" s="67">
        <v>0</v>
      </c>
      <c r="H17" s="67">
        <v>0</v>
      </c>
      <c r="I17" s="67">
        <v>0</v>
      </c>
      <c r="J17" s="50"/>
      <c r="K17" s="88"/>
    </row>
    <row r="18" spans="1:11" s="41" customFormat="1" ht="52.5" customHeight="1">
      <c r="A18" s="90"/>
      <c r="B18" s="111"/>
      <c r="C18" s="90"/>
      <c r="D18" s="49" t="s">
        <v>67</v>
      </c>
      <c r="E18" s="68">
        <f t="shared" si="0"/>
        <v>111330.6</v>
      </c>
      <c r="F18" s="68">
        <f>SUM(F15:F17)</f>
        <v>21686.8</v>
      </c>
      <c r="G18" s="68">
        <f>SUM(G15:G17)</f>
        <v>89643.8</v>
      </c>
      <c r="H18" s="68">
        <f>SUM(H15:H17)</f>
        <v>0</v>
      </c>
      <c r="I18" s="68">
        <f>SUM(I15:I17)</f>
        <v>0</v>
      </c>
      <c r="J18" s="51" t="s">
        <v>151</v>
      </c>
      <c r="K18" s="89"/>
    </row>
    <row r="19" spans="1:11" s="25" customFormat="1" ht="39" customHeight="1">
      <c r="A19" s="53" t="s">
        <v>75</v>
      </c>
      <c r="B19" s="103" t="s">
        <v>76</v>
      </c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s="26" customFormat="1" ht="77.25" customHeight="1">
      <c r="A20" s="90" t="s">
        <v>77</v>
      </c>
      <c r="B20" s="87" t="s">
        <v>78</v>
      </c>
      <c r="C20" s="91"/>
      <c r="D20" s="45">
        <v>2022</v>
      </c>
      <c r="E20" s="67">
        <f>F20+G20+H20+I20</f>
        <v>9513720.5</v>
      </c>
      <c r="F20" s="67">
        <f>F27+F40+F44</f>
        <v>2446.5</v>
      </c>
      <c r="G20" s="67">
        <f>G27+G40+G44</f>
        <v>3243.5</v>
      </c>
      <c r="H20" s="67">
        <f>H27+H40+H44</f>
        <v>8030.5</v>
      </c>
      <c r="I20" s="67">
        <f>I27+I40+I44</f>
        <v>9500000</v>
      </c>
      <c r="J20" s="94"/>
      <c r="K20" s="91"/>
    </row>
    <row r="21" spans="1:11" s="26" customFormat="1" ht="27" customHeight="1">
      <c r="A21" s="90"/>
      <c r="B21" s="88"/>
      <c r="C21" s="92"/>
      <c r="D21" s="45" t="s">
        <v>139</v>
      </c>
      <c r="E21" s="67">
        <f aca="true" t="shared" si="2" ref="E21:E26">F21+G21+H21+I21</f>
        <v>911.9</v>
      </c>
      <c r="F21" s="67">
        <f>F45</f>
        <v>0</v>
      </c>
      <c r="G21" s="67">
        <f>G45</f>
        <v>0</v>
      </c>
      <c r="H21" s="67">
        <f>H45</f>
        <v>911.9</v>
      </c>
      <c r="I21" s="67">
        <f>I45</f>
        <v>0</v>
      </c>
      <c r="J21" s="95"/>
      <c r="K21" s="92"/>
    </row>
    <row r="22" spans="1:11" s="26" customFormat="1" ht="27" customHeight="1">
      <c r="A22" s="90"/>
      <c r="B22" s="88"/>
      <c r="C22" s="92"/>
      <c r="D22" s="45">
        <v>2023</v>
      </c>
      <c r="E22" s="67">
        <f t="shared" si="2"/>
        <v>9513196.5</v>
      </c>
      <c r="F22" s="67">
        <f>F28+F41+F46</f>
        <v>2239.9</v>
      </c>
      <c r="G22" s="67">
        <f>G28+G41+G46</f>
        <v>3245.6</v>
      </c>
      <c r="H22" s="67">
        <f>H28+H41+H46</f>
        <v>7711.000000000002</v>
      </c>
      <c r="I22" s="67">
        <f>I28+I41+I46</f>
        <v>9500000</v>
      </c>
      <c r="J22" s="95"/>
      <c r="K22" s="92"/>
    </row>
    <row r="23" spans="1:11" s="26" customFormat="1" ht="27" customHeight="1">
      <c r="A23" s="90"/>
      <c r="B23" s="88"/>
      <c r="C23" s="92"/>
      <c r="D23" s="45" t="s">
        <v>140</v>
      </c>
      <c r="E23" s="67">
        <f t="shared" si="2"/>
        <v>968.9</v>
      </c>
      <c r="F23" s="67">
        <f>F47</f>
        <v>0</v>
      </c>
      <c r="G23" s="67">
        <f>G47</f>
        <v>0</v>
      </c>
      <c r="H23" s="67">
        <f>H47</f>
        <v>968.9</v>
      </c>
      <c r="I23" s="67">
        <f>I47</f>
        <v>0</v>
      </c>
      <c r="J23" s="95"/>
      <c r="K23" s="92"/>
    </row>
    <row r="24" spans="1:11" s="26" customFormat="1" ht="27" customHeight="1">
      <c r="A24" s="90"/>
      <c r="B24" s="88"/>
      <c r="C24" s="92"/>
      <c r="D24" s="45">
        <v>2024</v>
      </c>
      <c r="E24" s="67">
        <f t="shared" si="2"/>
        <v>9508624</v>
      </c>
      <c r="F24" s="67">
        <f>F29+F42+F48</f>
        <v>0</v>
      </c>
      <c r="G24" s="67">
        <f>G29+G42+G48</f>
        <v>0</v>
      </c>
      <c r="H24" s="67">
        <f>H29+H42+H48</f>
        <v>8624</v>
      </c>
      <c r="I24" s="67">
        <f>I29+I42+I48</f>
        <v>9500000</v>
      </c>
      <c r="J24" s="95"/>
      <c r="K24" s="92"/>
    </row>
    <row r="25" spans="1:11" s="26" customFormat="1" ht="27" customHeight="1">
      <c r="A25" s="90"/>
      <c r="B25" s="88"/>
      <c r="C25" s="92"/>
      <c r="D25" s="45" t="s">
        <v>93</v>
      </c>
      <c r="E25" s="67">
        <f t="shared" si="2"/>
        <v>1880.8</v>
      </c>
      <c r="F25" s="67">
        <f>F21+F23</f>
        <v>0</v>
      </c>
      <c r="G25" s="67">
        <f>G21+G23</f>
        <v>0</v>
      </c>
      <c r="H25" s="67">
        <f>H21+H23</f>
        <v>1880.8</v>
      </c>
      <c r="I25" s="67">
        <f>I21+I23</f>
        <v>0</v>
      </c>
      <c r="J25" s="95"/>
      <c r="K25" s="92"/>
    </row>
    <row r="26" spans="1:11" s="25" customFormat="1" ht="27" customHeight="1">
      <c r="A26" s="90"/>
      <c r="B26" s="89"/>
      <c r="C26" s="93"/>
      <c r="D26" s="49" t="s">
        <v>67</v>
      </c>
      <c r="E26" s="68">
        <f t="shared" si="2"/>
        <v>28535541</v>
      </c>
      <c r="F26" s="68">
        <f>F20+F22+F24</f>
        <v>4686.4</v>
      </c>
      <c r="G26" s="68">
        <f>G20+G22+G24</f>
        <v>6489.1</v>
      </c>
      <c r="H26" s="68">
        <f>H20+H22+H24</f>
        <v>24365.5</v>
      </c>
      <c r="I26" s="68">
        <f>I20+I22+I24</f>
        <v>28500000</v>
      </c>
      <c r="J26" s="96"/>
      <c r="K26" s="93"/>
    </row>
    <row r="27" spans="1:11" s="43" customFormat="1" ht="21" customHeight="1">
      <c r="A27" s="91" t="s">
        <v>79</v>
      </c>
      <c r="B27" s="87" t="s">
        <v>80</v>
      </c>
      <c r="C27" s="90"/>
      <c r="D27" s="45">
        <v>2022</v>
      </c>
      <c r="E27" s="67">
        <f>F27+G27+H27+I27</f>
        <v>488.1</v>
      </c>
      <c r="F27" s="67">
        <f aca="true" t="shared" si="3" ref="F27:I29">F32+F36</f>
        <v>0</v>
      </c>
      <c r="G27" s="67">
        <f t="shared" si="3"/>
        <v>0</v>
      </c>
      <c r="H27" s="67">
        <f t="shared" si="3"/>
        <v>488.1</v>
      </c>
      <c r="I27" s="67">
        <f t="shared" si="3"/>
        <v>0</v>
      </c>
      <c r="J27" s="94"/>
      <c r="K27" s="84" t="s">
        <v>122</v>
      </c>
    </row>
    <row r="28" spans="1:11" s="43" customFormat="1" ht="21" customHeight="1">
      <c r="A28" s="92"/>
      <c r="B28" s="88"/>
      <c r="C28" s="90"/>
      <c r="D28" s="45">
        <v>2023</v>
      </c>
      <c r="E28" s="67">
        <f>F28+G28+H28+I28</f>
        <v>439.6</v>
      </c>
      <c r="F28" s="67">
        <f t="shared" si="3"/>
        <v>0</v>
      </c>
      <c r="G28" s="67">
        <f t="shared" si="3"/>
        <v>0</v>
      </c>
      <c r="H28" s="67">
        <f t="shared" si="3"/>
        <v>439.6</v>
      </c>
      <c r="I28" s="67">
        <f t="shared" si="3"/>
        <v>0</v>
      </c>
      <c r="J28" s="95"/>
      <c r="K28" s="85"/>
    </row>
    <row r="29" spans="1:11" s="43" customFormat="1" ht="21" customHeight="1">
      <c r="A29" s="92"/>
      <c r="B29" s="88"/>
      <c r="C29" s="90"/>
      <c r="D29" s="45">
        <v>2024</v>
      </c>
      <c r="E29" s="67">
        <f>F29+G29+H29+I29</f>
        <v>383.70000000000005</v>
      </c>
      <c r="F29" s="67">
        <f t="shared" si="3"/>
        <v>0</v>
      </c>
      <c r="G29" s="67">
        <f t="shared" si="3"/>
        <v>0</v>
      </c>
      <c r="H29" s="67">
        <f t="shared" si="3"/>
        <v>383.70000000000005</v>
      </c>
      <c r="I29" s="67">
        <f t="shared" si="3"/>
        <v>0</v>
      </c>
      <c r="J29" s="95"/>
      <c r="K29" s="85"/>
    </row>
    <row r="30" spans="1:11" s="44" customFormat="1" ht="88.5" customHeight="1">
      <c r="A30" s="93"/>
      <c r="B30" s="89"/>
      <c r="C30" s="90"/>
      <c r="D30" s="49" t="s">
        <v>67</v>
      </c>
      <c r="E30" s="68">
        <f>F30+G30+H30+I30</f>
        <v>1311.4</v>
      </c>
      <c r="F30" s="68">
        <f>F27+F28+F29</f>
        <v>0</v>
      </c>
      <c r="G30" s="68">
        <f>G27+G28+G29</f>
        <v>0</v>
      </c>
      <c r="H30" s="68">
        <f>H27+H28+H29</f>
        <v>1311.4</v>
      </c>
      <c r="I30" s="68">
        <f>I27+I28+I29</f>
        <v>0</v>
      </c>
      <c r="J30" s="96"/>
      <c r="K30" s="86"/>
    </row>
    <row r="31" spans="1:11" s="25" customFormat="1" ht="33" customHeight="1">
      <c r="A31" s="53"/>
      <c r="B31" s="53" t="s">
        <v>81</v>
      </c>
      <c r="C31" s="53"/>
      <c r="D31" s="49"/>
      <c r="E31" s="68"/>
      <c r="F31" s="68"/>
      <c r="G31" s="68"/>
      <c r="H31" s="68"/>
      <c r="I31" s="68"/>
      <c r="J31" s="50"/>
      <c r="K31" s="53"/>
    </row>
    <row r="32" spans="1:11" s="26" customFormat="1" ht="24" customHeight="1">
      <c r="A32" s="91" t="s">
        <v>82</v>
      </c>
      <c r="B32" s="87" t="s">
        <v>84</v>
      </c>
      <c r="C32" s="91"/>
      <c r="D32" s="45">
        <v>2022</v>
      </c>
      <c r="E32" s="67">
        <f>F32+G32+H32+I32</f>
        <v>31.799999999999997</v>
      </c>
      <c r="F32" s="67">
        <v>0</v>
      </c>
      <c r="G32" s="67">
        <v>0</v>
      </c>
      <c r="H32" s="67">
        <f>150-118.2</f>
        <v>31.799999999999997</v>
      </c>
      <c r="I32" s="67">
        <v>0</v>
      </c>
      <c r="J32" s="50" t="s">
        <v>83</v>
      </c>
      <c r="K32" s="88" t="s">
        <v>123</v>
      </c>
    </row>
    <row r="33" spans="1:11" s="26" customFormat="1" ht="24" customHeight="1">
      <c r="A33" s="92"/>
      <c r="B33" s="88"/>
      <c r="C33" s="92"/>
      <c r="D33" s="45">
        <v>2023</v>
      </c>
      <c r="E33" s="67">
        <f>F33+G33+H33+I33</f>
        <v>30.1</v>
      </c>
      <c r="F33" s="67">
        <v>0</v>
      </c>
      <c r="G33" s="67">
        <v>0</v>
      </c>
      <c r="H33" s="67">
        <v>30.1</v>
      </c>
      <c r="I33" s="67">
        <v>0</v>
      </c>
      <c r="J33" s="50" t="s">
        <v>83</v>
      </c>
      <c r="K33" s="88"/>
    </row>
    <row r="34" spans="1:11" s="26" customFormat="1" ht="24" customHeight="1">
      <c r="A34" s="92"/>
      <c r="B34" s="88"/>
      <c r="C34" s="92"/>
      <c r="D34" s="45">
        <v>2024</v>
      </c>
      <c r="E34" s="67">
        <f>F34+G34+H34+I34</f>
        <v>28.1</v>
      </c>
      <c r="F34" s="67">
        <v>0</v>
      </c>
      <c r="G34" s="67">
        <v>0</v>
      </c>
      <c r="H34" s="67">
        <v>28.1</v>
      </c>
      <c r="I34" s="67">
        <v>0</v>
      </c>
      <c r="J34" s="50" t="s">
        <v>83</v>
      </c>
      <c r="K34" s="88"/>
    </row>
    <row r="35" spans="1:11" s="25" customFormat="1" ht="48.75" customHeight="1">
      <c r="A35" s="93"/>
      <c r="B35" s="89"/>
      <c r="C35" s="93"/>
      <c r="D35" s="49" t="s">
        <v>67</v>
      </c>
      <c r="E35" s="68">
        <f aca="true" t="shared" si="4" ref="E35:E42">F35+G35+H35+I35</f>
        <v>90</v>
      </c>
      <c r="F35" s="67">
        <v>0</v>
      </c>
      <c r="G35" s="67">
        <v>0</v>
      </c>
      <c r="H35" s="68">
        <f>H32+H33+H34</f>
        <v>90</v>
      </c>
      <c r="I35" s="68">
        <f>I32+I33+I34</f>
        <v>0</v>
      </c>
      <c r="J35" s="51"/>
      <c r="K35" s="89"/>
    </row>
    <row r="36" spans="1:11" s="26" customFormat="1" ht="24.75" customHeight="1">
      <c r="A36" s="91" t="s">
        <v>135</v>
      </c>
      <c r="B36" s="87" t="s">
        <v>86</v>
      </c>
      <c r="C36" s="91"/>
      <c r="D36" s="45">
        <v>2022</v>
      </c>
      <c r="E36" s="67">
        <f t="shared" si="4"/>
        <v>456.3</v>
      </c>
      <c r="F36" s="67">
        <v>0</v>
      </c>
      <c r="G36" s="67">
        <v>0</v>
      </c>
      <c r="H36" s="67">
        <v>456.3</v>
      </c>
      <c r="I36" s="67">
        <v>0</v>
      </c>
      <c r="J36" s="50" t="s">
        <v>85</v>
      </c>
      <c r="K36" s="88" t="s">
        <v>124</v>
      </c>
    </row>
    <row r="37" spans="1:11" s="26" customFormat="1" ht="24.75" customHeight="1">
      <c r="A37" s="92"/>
      <c r="B37" s="88"/>
      <c r="C37" s="92"/>
      <c r="D37" s="45">
        <v>2023</v>
      </c>
      <c r="E37" s="67">
        <f t="shared" si="4"/>
        <v>409.5</v>
      </c>
      <c r="F37" s="67">
        <v>0</v>
      </c>
      <c r="G37" s="67">
        <v>0</v>
      </c>
      <c r="H37" s="67">
        <v>409.5</v>
      </c>
      <c r="I37" s="67">
        <v>0</v>
      </c>
      <c r="J37" s="50" t="s">
        <v>85</v>
      </c>
      <c r="K37" s="88"/>
    </row>
    <row r="38" spans="1:11" s="26" customFormat="1" ht="24.75" customHeight="1">
      <c r="A38" s="92"/>
      <c r="B38" s="88"/>
      <c r="C38" s="92"/>
      <c r="D38" s="45">
        <v>2024</v>
      </c>
      <c r="E38" s="67">
        <f t="shared" si="4"/>
        <v>355.6</v>
      </c>
      <c r="F38" s="67">
        <v>0</v>
      </c>
      <c r="G38" s="67">
        <v>0</v>
      </c>
      <c r="H38" s="67">
        <v>355.6</v>
      </c>
      <c r="I38" s="67">
        <v>0</v>
      </c>
      <c r="J38" s="50" t="s">
        <v>85</v>
      </c>
      <c r="K38" s="88"/>
    </row>
    <row r="39" spans="1:11" s="25" customFormat="1" ht="45.75" customHeight="1">
      <c r="A39" s="93"/>
      <c r="B39" s="89"/>
      <c r="C39" s="93"/>
      <c r="D39" s="49" t="s">
        <v>67</v>
      </c>
      <c r="E39" s="68">
        <f t="shared" si="4"/>
        <v>1221.4</v>
      </c>
      <c r="F39" s="67">
        <v>0</v>
      </c>
      <c r="G39" s="67">
        <v>0</v>
      </c>
      <c r="H39" s="68">
        <f>H36+H37+H38</f>
        <v>1221.4</v>
      </c>
      <c r="I39" s="68">
        <f>I36+I37+I38</f>
        <v>0</v>
      </c>
      <c r="J39" s="51"/>
      <c r="K39" s="89"/>
    </row>
    <row r="40" spans="1:11" s="26" customFormat="1" ht="24" customHeight="1">
      <c r="A40" s="91" t="s">
        <v>87</v>
      </c>
      <c r="B40" s="87" t="s">
        <v>88</v>
      </c>
      <c r="C40" s="91"/>
      <c r="D40" s="45">
        <v>2022</v>
      </c>
      <c r="E40" s="67">
        <f t="shared" si="4"/>
        <v>9500000</v>
      </c>
      <c r="F40" s="67">
        <v>0</v>
      </c>
      <c r="G40" s="67">
        <v>0</v>
      </c>
      <c r="H40" s="67">
        <v>0</v>
      </c>
      <c r="I40" s="67">
        <v>9500000</v>
      </c>
      <c r="J40" s="50" t="s">
        <v>149</v>
      </c>
      <c r="K40" s="88" t="s">
        <v>131</v>
      </c>
    </row>
    <row r="41" spans="1:11" s="26" customFormat="1" ht="24" customHeight="1">
      <c r="A41" s="92"/>
      <c r="B41" s="88"/>
      <c r="C41" s="92"/>
      <c r="D41" s="45">
        <v>2023</v>
      </c>
      <c r="E41" s="67">
        <f t="shared" si="4"/>
        <v>9500000</v>
      </c>
      <c r="F41" s="67">
        <v>0</v>
      </c>
      <c r="G41" s="67">
        <v>0</v>
      </c>
      <c r="H41" s="67">
        <v>0</v>
      </c>
      <c r="I41" s="67">
        <v>9500000</v>
      </c>
      <c r="J41" s="50" t="s">
        <v>149</v>
      </c>
      <c r="K41" s="88"/>
    </row>
    <row r="42" spans="1:11" s="26" customFormat="1" ht="24" customHeight="1">
      <c r="A42" s="92"/>
      <c r="B42" s="88"/>
      <c r="C42" s="92"/>
      <c r="D42" s="45">
        <v>2024</v>
      </c>
      <c r="E42" s="67">
        <f t="shared" si="4"/>
        <v>9500000</v>
      </c>
      <c r="F42" s="67">
        <v>0</v>
      </c>
      <c r="G42" s="67">
        <v>0</v>
      </c>
      <c r="H42" s="67">
        <v>0</v>
      </c>
      <c r="I42" s="67">
        <v>9500000</v>
      </c>
      <c r="J42" s="50" t="s">
        <v>149</v>
      </c>
      <c r="K42" s="88"/>
    </row>
    <row r="43" spans="1:11" s="25" customFormat="1" ht="81.75" customHeight="1">
      <c r="A43" s="93"/>
      <c r="B43" s="89"/>
      <c r="C43" s="93"/>
      <c r="D43" s="49" t="s">
        <v>67</v>
      </c>
      <c r="E43" s="68">
        <f>F43+G43+H43+I43</f>
        <v>28500000</v>
      </c>
      <c r="F43" s="67">
        <v>0</v>
      </c>
      <c r="G43" s="67">
        <v>0</v>
      </c>
      <c r="H43" s="68">
        <f>H40+H41+H42</f>
        <v>0</v>
      </c>
      <c r="I43" s="68">
        <f>I40+I41+I42</f>
        <v>28500000</v>
      </c>
      <c r="J43" s="51" t="s">
        <v>136</v>
      </c>
      <c r="K43" s="89"/>
    </row>
    <row r="44" spans="1:11" s="26" customFormat="1" ht="19.5" customHeight="1">
      <c r="A44" s="91" t="s">
        <v>157</v>
      </c>
      <c r="B44" s="87" t="s">
        <v>89</v>
      </c>
      <c r="C44" s="91">
        <v>2</v>
      </c>
      <c r="D44" s="45">
        <v>2022</v>
      </c>
      <c r="E44" s="67">
        <f aca="true" t="shared" si="5" ref="E44:E50">F44+G44+H44+I44</f>
        <v>13232.4</v>
      </c>
      <c r="F44" s="67">
        <v>2446.5</v>
      </c>
      <c r="G44" s="67">
        <v>3243.5</v>
      </c>
      <c r="H44" s="67">
        <f>7542.8+911.5-911.9</f>
        <v>7542.4</v>
      </c>
      <c r="I44" s="67">
        <v>0</v>
      </c>
      <c r="J44" s="50" t="s">
        <v>121</v>
      </c>
      <c r="K44" s="88" t="s">
        <v>125</v>
      </c>
    </row>
    <row r="45" spans="1:11" s="26" customFormat="1" ht="19.5" customHeight="1">
      <c r="A45" s="92"/>
      <c r="B45" s="88"/>
      <c r="C45" s="92"/>
      <c r="D45" s="45" t="s">
        <v>139</v>
      </c>
      <c r="E45" s="67">
        <f t="shared" si="5"/>
        <v>911.9</v>
      </c>
      <c r="F45" s="67">
        <v>0</v>
      </c>
      <c r="G45" s="67">
        <v>0</v>
      </c>
      <c r="H45" s="67">
        <v>911.9</v>
      </c>
      <c r="I45" s="67">
        <v>0</v>
      </c>
      <c r="J45" s="50"/>
      <c r="K45" s="88"/>
    </row>
    <row r="46" spans="1:11" s="26" customFormat="1" ht="19.5" customHeight="1">
      <c r="A46" s="92"/>
      <c r="B46" s="88"/>
      <c r="C46" s="92"/>
      <c r="D46" s="45">
        <v>2023</v>
      </c>
      <c r="E46" s="67">
        <f t="shared" si="5"/>
        <v>12756.900000000001</v>
      </c>
      <c r="F46" s="67">
        <v>2239.9</v>
      </c>
      <c r="G46" s="67">
        <v>3245.6</v>
      </c>
      <c r="H46" s="67">
        <f>7271.6+968.7-968.9</f>
        <v>7271.4000000000015</v>
      </c>
      <c r="I46" s="67">
        <v>0</v>
      </c>
      <c r="J46" s="50" t="s">
        <v>121</v>
      </c>
      <c r="K46" s="88"/>
    </row>
    <row r="47" spans="1:11" s="26" customFormat="1" ht="19.5" customHeight="1">
      <c r="A47" s="92"/>
      <c r="B47" s="88"/>
      <c r="C47" s="92"/>
      <c r="D47" s="45" t="s">
        <v>140</v>
      </c>
      <c r="E47" s="67">
        <f t="shared" si="5"/>
        <v>968.9</v>
      </c>
      <c r="F47" s="67">
        <v>0</v>
      </c>
      <c r="G47" s="67">
        <v>0</v>
      </c>
      <c r="H47" s="67">
        <v>968.9</v>
      </c>
      <c r="I47" s="67">
        <v>0</v>
      </c>
      <c r="J47" s="50"/>
      <c r="K47" s="88"/>
    </row>
    <row r="48" spans="1:11" s="26" customFormat="1" ht="30" customHeight="1">
      <c r="A48" s="92"/>
      <c r="B48" s="88"/>
      <c r="C48" s="92"/>
      <c r="D48" s="45">
        <v>2024</v>
      </c>
      <c r="E48" s="67">
        <f t="shared" si="5"/>
        <v>8240.3</v>
      </c>
      <c r="F48" s="67">
        <v>0</v>
      </c>
      <c r="G48" s="67">
        <v>0</v>
      </c>
      <c r="H48" s="67">
        <v>8240.3</v>
      </c>
      <c r="I48" s="67">
        <v>0</v>
      </c>
      <c r="J48" s="50" t="s">
        <v>90</v>
      </c>
      <c r="K48" s="88"/>
    </row>
    <row r="49" spans="1:11" s="26" customFormat="1" ht="28.5" customHeight="1">
      <c r="A49" s="92"/>
      <c r="B49" s="88"/>
      <c r="C49" s="92"/>
      <c r="D49" s="45" t="s">
        <v>93</v>
      </c>
      <c r="E49" s="67">
        <f t="shared" si="5"/>
        <v>1880.8</v>
      </c>
      <c r="F49" s="67">
        <f>F47+F45</f>
        <v>0</v>
      </c>
      <c r="G49" s="67">
        <f>G47+G45</f>
        <v>0</v>
      </c>
      <c r="H49" s="67">
        <f>H47+H45</f>
        <v>1880.8</v>
      </c>
      <c r="I49" s="67">
        <v>0</v>
      </c>
      <c r="J49" s="50"/>
      <c r="K49" s="88"/>
    </row>
    <row r="50" spans="1:11" s="25" customFormat="1" ht="183.75" customHeight="1">
      <c r="A50" s="93"/>
      <c r="B50" s="89"/>
      <c r="C50" s="93"/>
      <c r="D50" s="49" t="s">
        <v>67</v>
      </c>
      <c r="E50" s="68">
        <f t="shared" si="5"/>
        <v>34229.6</v>
      </c>
      <c r="F50" s="68">
        <f>F44+F46+F48</f>
        <v>4686.4</v>
      </c>
      <c r="G50" s="68">
        <f>G44+G46+G48</f>
        <v>6489.1</v>
      </c>
      <c r="H50" s="68">
        <f>H44+H46+H48</f>
        <v>23054.1</v>
      </c>
      <c r="I50" s="68">
        <f>I44+I46+I48</f>
        <v>0</v>
      </c>
      <c r="J50" s="51" t="s">
        <v>137</v>
      </c>
      <c r="K50" s="89"/>
    </row>
    <row r="51" spans="1:11" ht="15.75" customHeight="1">
      <c r="A51" s="53" t="s">
        <v>91</v>
      </c>
      <c r="B51" s="103" t="s">
        <v>92</v>
      </c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s="42" customFormat="1" ht="29.25" customHeight="1">
      <c r="A52" s="94" t="s">
        <v>156</v>
      </c>
      <c r="B52" s="87" t="s">
        <v>153</v>
      </c>
      <c r="C52" s="91"/>
      <c r="D52" s="45">
        <v>2022</v>
      </c>
      <c r="E52" s="67">
        <f aca="true" t="shared" si="6" ref="E52:E63">F52+G52+H52+I52</f>
        <v>601681.5</v>
      </c>
      <c r="F52" s="67">
        <f aca="true" t="shared" si="7" ref="F52:I54">F56+F60</f>
        <v>457277.9</v>
      </c>
      <c r="G52" s="67">
        <f t="shared" si="7"/>
        <v>108302.6</v>
      </c>
      <c r="H52" s="67">
        <f t="shared" si="7"/>
        <v>36101</v>
      </c>
      <c r="I52" s="67">
        <f t="shared" si="7"/>
        <v>0</v>
      </c>
      <c r="J52" s="97"/>
      <c r="K52" s="87"/>
    </row>
    <row r="53" spans="1:11" s="42" customFormat="1" ht="23.25" customHeight="1">
      <c r="A53" s="95"/>
      <c r="B53" s="88"/>
      <c r="C53" s="92"/>
      <c r="D53" s="45">
        <v>2023</v>
      </c>
      <c r="E53" s="67">
        <f t="shared" si="6"/>
        <v>1048925.1</v>
      </c>
      <c r="F53" s="67">
        <f t="shared" si="7"/>
        <v>0</v>
      </c>
      <c r="G53" s="67">
        <f t="shared" si="7"/>
        <v>985989.5</v>
      </c>
      <c r="H53" s="67">
        <f t="shared" si="7"/>
        <v>62935.600000000006</v>
      </c>
      <c r="I53" s="67">
        <f t="shared" si="7"/>
        <v>0</v>
      </c>
      <c r="J53" s="98"/>
      <c r="K53" s="88"/>
    </row>
    <row r="54" spans="1:11" s="42" customFormat="1" ht="24.75" customHeight="1">
      <c r="A54" s="95"/>
      <c r="B54" s="88"/>
      <c r="C54" s="92"/>
      <c r="D54" s="45">
        <v>2024</v>
      </c>
      <c r="E54" s="67">
        <f t="shared" si="6"/>
        <v>0</v>
      </c>
      <c r="F54" s="67">
        <f t="shared" si="7"/>
        <v>0</v>
      </c>
      <c r="G54" s="67">
        <f t="shared" si="7"/>
        <v>0</v>
      </c>
      <c r="H54" s="67">
        <f t="shared" si="7"/>
        <v>0</v>
      </c>
      <c r="I54" s="67">
        <f t="shared" si="7"/>
        <v>0</v>
      </c>
      <c r="J54" s="98"/>
      <c r="K54" s="88"/>
    </row>
    <row r="55" spans="1:11" s="42" customFormat="1" ht="29.25" customHeight="1">
      <c r="A55" s="96"/>
      <c r="B55" s="89"/>
      <c r="C55" s="93"/>
      <c r="D55" s="49" t="s">
        <v>67</v>
      </c>
      <c r="E55" s="68">
        <f t="shared" si="6"/>
        <v>1650606.6</v>
      </c>
      <c r="F55" s="68">
        <f>SUM(F52:F54)</f>
        <v>457277.9</v>
      </c>
      <c r="G55" s="68">
        <f>SUM(G52:G54)</f>
        <v>1094292.1</v>
      </c>
      <c r="H55" s="68">
        <f>SUM(H52:H54)</f>
        <v>99036.6</v>
      </c>
      <c r="I55" s="68">
        <f>SUM(I52:I54)</f>
        <v>0</v>
      </c>
      <c r="J55" s="99"/>
      <c r="K55" s="89"/>
    </row>
    <row r="56" spans="1:11" s="47" customFormat="1" ht="54.75" customHeight="1">
      <c r="A56" s="95" t="s">
        <v>94</v>
      </c>
      <c r="B56" s="88" t="s">
        <v>120</v>
      </c>
      <c r="C56" s="101" t="s">
        <v>132</v>
      </c>
      <c r="D56" s="45">
        <v>2022</v>
      </c>
      <c r="E56" s="67">
        <f t="shared" si="6"/>
        <v>504045.7</v>
      </c>
      <c r="F56" s="67">
        <v>383074.7</v>
      </c>
      <c r="G56" s="67">
        <v>90728.2</v>
      </c>
      <c r="H56" s="67">
        <v>30242.8</v>
      </c>
      <c r="I56" s="67">
        <v>0</v>
      </c>
      <c r="J56" s="39" t="s">
        <v>127</v>
      </c>
      <c r="K56" s="88" t="s">
        <v>126</v>
      </c>
    </row>
    <row r="57" spans="1:11" s="47" customFormat="1" ht="54.75" customHeight="1">
      <c r="A57" s="95"/>
      <c r="B57" s="88"/>
      <c r="C57" s="101"/>
      <c r="D57" s="45">
        <v>2023</v>
      </c>
      <c r="E57" s="67">
        <f t="shared" si="6"/>
        <v>582989.1</v>
      </c>
      <c r="F57" s="67">
        <v>0</v>
      </c>
      <c r="G57" s="67">
        <v>548009.7</v>
      </c>
      <c r="H57" s="67">
        <v>34979.4</v>
      </c>
      <c r="I57" s="67">
        <v>0</v>
      </c>
      <c r="J57" s="39" t="s">
        <v>128</v>
      </c>
      <c r="K57" s="88"/>
    </row>
    <row r="58" spans="1:11" s="47" customFormat="1" ht="54.75" customHeight="1">
      <c r="A58" s="95"/>
      <c r="B58" s="88"/>
      <c r="C58" s="101"/>
      <c r="D58" s="45">
        <v>2024</v>
      </c>
      <c r="E58" s="67">
        <f t="shared" si="6"/>
        <v>0</v>
      </c>
      <c r="F58" s="67">
        <v>0</v>
      </c>
      <c r="G58" s="67">
        <v>0</v>
      </c>
      <c r="H58" s="67">
        <v>0</v>
      </c>
      <c r="I58" s="67">
        <v>0</v>
      </c>
      <c r="J58" s="48"/>
      <c r="K58" s="88"/>
    </row>
    <row r="59" spans="1:11" s="47" customFormat="1" ht="54.75" customHeight="1">
      <c r="A59" s="96"/>
      <c r="B59" s="89"/>
      <c r="C59" s="102"/>
      <c r="D59" s="49" t="s">
        <v>67</v>
      </c>
      <c r="E59" s="68">
        <f t="shared" si="6"/>
        <v>1087034.7999999998</v>
      </c>
      <c r="F59" s="68">
        <f>SUM(F56:F58)</f>
        <v>383074.7</v>
      </c>
      <c r="G59" s="68">
        <f>SUM(G56:G58)</f>
        <v>638737.8999999999</v>
      </c>
      <c r="H59" s="68">
        <f>SUM(H56:H58)</f>
        <v>65222.2</v>
      </c>
      <c r="I59" s="68">
        <f>SUM(I56:I58)</f>
        <v>0</v>
      </c>
      <c r="J59" s="48"/>
      <c r="K59" s="89"/>
    </row>
    <row r="60" spans="1:11" s="47" customFormat="1" ht="54.75" customHeight="1">
      <c r="A60" s="95" t="s">
        <v>95</v>
      </c>
      <c r="B60" s="88" t="s">
        <v>138</v>
      </c>
      <c r="C60" s="100" t="s">
        <v>132</v>
      </c>
      <c r="D60" s="45">
        <v>2022</v>
      </c>
      <c r="E60" s="67">
        <f t="shared" si="6"/>
        <v>97635.8</v>
      </c>
      <c r="F60" s="67">
        <v>74203.2</v>
      </c>
      <c r="G60" s="67">
        <v>17574.4</v>
      </c>
      <c r="H60" s="67">
        <f>5346.3+511.9</f>
        <v>5858.2</v>
      </c>
      <c r="I60" s="67">
        <v>0</v>
      </c>
      <c r="J60" s="39" t="s">
        <v>129</v>
      </c>
      <c r="K60" s="88" t="s">
        <v>126</v>
      </c>
    </row>
    <row r="61" spans="1:11" s="47" customFormat="1" ht="54.75" customHeight="1">
      <c r="A61" s="95"/>
      <c r="B61" s="88"/>
      <c r="C61" s="101"/>
      <c r="D61" s="45">
        <v>2023</v>
      </c>
      <c r="E61" s="67">
        <f t="shared" si="6"/>
        <v>465936</v>
      </c>
      <c r="F61" s="67">
        <v>0</v>
      </c>
      <c r="G61" s="67">
        <v>437979.8</v>
      </c>
      <c r="H61" s="67">
        <v>27956.2</v>
      </c>
      <c r="I61" s="67">
        <v>0</v>
      </c>
      <c r="J61" s="39" t="s">
        <v>128</v>
      </c>
      <c r="K61" s="88"/>
    </row>
    <row r="62" spans="1:11" s="47" customFormat="1" ht="54.75" customHeight="1">
      <c r="A62" s="95"/>
      <c r="B62" s="88"/>
      <c r="C62" s="101"/>
      <c r="D62" s="45">
        <v>2024</v>
      </c>
      <c r="E62" s="67">
        <f t="shared" si="6"/>
        <v>0</v>
      </c>
      <c r="F62" s="67">
        <v>0</v>
      </c>
      <c r="G62" s="67">
        <v>0</v>
      </c>
      <c r="H62" s="67">
        <v>0</v>
      </c>
      <c r="I62" s="67">
        <v>0</v>
      </c>
      <c r="J62" s="48"/>
      <c r="K62" s="88"/>
    </row>
    <row r="63" spans="1:11" s="41" customFormat="1" ht="54.75" customHeight="1">
      <c r="A63" s="96"/>
      <c r="B63" s="89"/>
      <c r="C63" s="102"/>
      <c r="D63" s="49" t="s">
        <v>67</v>
      </c>
      <c r="E63" s="68">
        <f t="shared" si="6"/>
        <v>563571.8</v>
      </c>
      <c r="F63" s="68">
        <f>SUM(F60:F62)</f>
        <v>74203.2</v>
      </c>
      <c r="G63" s="68">
        <f>SUM(G60:G62)</f>
        <v>455554.2</v>
      </c>
      <c r="H63" s="68">
        <f>SUM(H60:H62)</f>
        <v>33814.4</v>
      </c>
      <c r="I63" s="68">
        <f>SUM(I60:I62)</f>
        <v>0</v>
      </c>
      <c r="J63" s="48"/>
      <c r="K63" s="89"/>
    </row>
    <row r="64" spans="1:11" s="42" customFormat="1" ht="29.25" customHeight="1">
      <c r="A64" s="94" t="s">
        <v>96</v>
      </c>
      <c r="B64" s="87" t="s">
        <v>160</v>
      </c>
      <c r="C64" s="91"/>
      <c r="D64" s="71">
        <v>2022</v>
      </c>
      <c r="E64" s="67">
        <f aca="true" t="shared" si="8" ref="E64:E75">F64+G64+H64+I64</f>
        <v>1188.1</v>
      </c>
      <c r="F64" s="67">
        <f aca="true" t="shared" si="9" ref="F64:I66">F68+F72</f>
        <v>0</v>
      </c>
      <c r="G64" s="67">
        <f t="shared" si="9"/>
        <v>0</v>
      </c>
      <c r="H64" s="67">
        <f t="shared" si="9"/>
        <v>1188.1</v>
      </c>
      <c r="I64" s="67">
        <f t="shared" si="9"/>
        <v>0</v>
      </c>
      <c r="J64" s="97"/>
      <c r="K64" s="87"/>
    </row>
    <row r="65" spans="1:11" s="42" customFormat="1" ht="23.25" customHeight="1">
      <c r="A65" s="95"/>
      <c r="B65" s="88"/>
      <c r="C65" s="92"/>
      <c r="D65" s="71">
        <v>2023</v>
      </c>
      <c r="E65" s="67">
        <f t="shared" si="8"/>
        <v>2084.6</v>
      </c>
      <c r="F65" s="67">
        <f t="shared" si="9"/>
        <v>0</v>
      </c>
      <c r="G65" s="67">
        <f t="shared" si="9"/>
        <v>0</v>
      </c>
      <c r="H65" s="67">
        <f t="shared" si="9"/>
        <v>2084.6</v>
      </c>
      <c r="I65" s="67">
        <f t="shared" si="9"/>
        <v>0</v>
      </c>
      <c r="J65" s="98"/>
      <c r="K65" s="88"/>
    </row>
    <row r="66" spans="1:11" s="42" customFormat="1" ht="24.75" customHeight="1">
      <c r="A66" s="95"/>
      <c r="B66" s="88"/>
      <c r="C66" s="92"/>
      <c r="D66" s="71">
        <v>2024</v>
      </c>
      <c r="E66" s="67">
        <f t="shared" si="8"/>
        <v>0</v>
      </c>
      <c r="F66" s="67">
        <f t="shared" si="9"/>
        <v>0</v>
      </c>
      <c r="G66" s="67">
        <f t="shared" si="9"/>
        <v>0</v>
      </c>
      <c r="H66" s="67">
        <f t="shared" si="9"/>
        <v>0</v>
      </c>
      <c r="I66" s="67">
        <f t="shared" si="9"/>
        <v>0</v>
      </c>
      <c r="J66" s="98"/>
      <c r="K66" s="88"/>
    </row>
    <row r="67" spans="1:11" s="42" customFormat="1" ht="29.25" customHeight="1">
      <c r="A67" s="96"/>
      <c r="B67" s="89"/>
      <c r="C67" s="93"/>
      <c r="D67" s="49" t="s">
        <v>67</v>
      </c>
      <c r="E67" s="68">
        <f t="shared" si="8"/>
        <v>3272.7</v>
      </c>
      <c r="F67" s="68">
        <f>SUM(F64:F66)</f>
        <v>0</v>
      </c>
      <c r="G67" s="68">
        <f>SUM(G64:G66)</f>
        <v>0</v>
      </c>
      <c r="H67" s="68">
        <f>SUM(H64:H66)</f>
        <v>3272.7</v>
      </c>
      <c r="I67" s="68">
        <f>SUM(I64:I66)</f>
        <v>0</v>
      </c>
      <c r="J67" s="99"/>
      <c r="K67" s="89"/>
    </row>
    <row r="68" spans="1:11" s="47" customFormat="1" ht="54.75" customHeight="1">
      <c r="A68" s="95" t="s">
        <v>97</v>
      </c>
      <c r="B68" s="88" t="s">
        <v>120</v>
      </c>
      <c r="C68" s="101" t="s">
        <v>21</v>
      </c>
      <c r="D68" s="71">
        <v>2022</v>
      </c>
      <c r="E68" s="67">
        <f t="shared" si="8"/>
        <v>992.8</v>
      </c>
      <c r="F68" s="67">
        <v>0</v>
      </c>
      <c r="G68" s="67">
        <v>0</v>
      </c>
      <c r="H68" s="67">
        <v>992.8</v>
      </c>
      <c r="I68" s="67">
        <v>0</v>
      </c>
      <c r="J68" s="70" t="s">
        <v>161</v>
      </c>
      <c r="K68" s="88" t="s">
        <v>126</v>
      </c>
    </row>
    <row r="69" spans="1:11" s="47" customFormat="1" ht="54.75" customHeight="1">
      <c r="A69" s="95"/>
      <c r="B69" s="88"/>
      <c r="C69" s="101"/>
      <c r="D69" s="71">
        <v>2023</v>
      </c>
      <c r="E69" s="67">
        <f t="shared" si="8"/>
        <v>1152.7</v>
      </c>
      <c r="F69" s="67">
        <v>0</v>
      </c>
      <c r="G69" s="67">
        <v>0</v>
      </c>
      <c r="H69" s="67">
        <v>1152.7</v>
      </c>
      <c r="I69" s="67">
        <v>0</v>
      </c>
      <c r="J69" s="70" t="s">
        <v>162</v>
      </c>
      <c r="K69" s="88"/>
    </row>
    <row r="70" spans="1:11" s="47" customFormat="1" ht="54.75" customHeight="1">
      <c r="A70" s="95"/>
      <c r="B70" s="88"/>
      <c r="C70" s="101"/>
      <c r="D70" s="71">
        <v>2024</v>
      </c>
      <c r="E70" s="67">
        <f t="shared" si="8"/>
        <v>0</v>
      </c>
      <c r="F70" s="67">
        <v>0</v>
      </c>
      <c r="G70" s="67">
        <v>0</v>
      </c>
      <c r="H70" s="67"/>
      <c r="I70" s="67">
        <v>0</v>
      </c>
      <c r="J70" s="48"/>
      <c r="K70" s="88"/>
    </row>
    <row r="71" spans="1:11" s="47" customFormat="1" ht="54.75" customHeight="1">
      <c r="A71" s="96"/>
      <c r="B71" s="89"/>
      <c r="C71" s="102"/>
      <c r="D71" s="49" t="s">
        <v>67</v>
      </c>
      <c r="E71" s="68">
        <f t="shared" si="8"/>
        <v>2145.5</v>
      </c>
      <c r="F71" s="68">
        <f>SUM(F68:F70)</f>
        <v>0</v>
      </c>
      <c r="G71" s="68">
        <f>SUM(G68:G70)</f>
        <v>0</v>
      </c>
      <c r="H71" s="68">
        <f>SUM(H68:H70)</f>
        <v>2145.5</v>
      </c>
      <c r="I71" s="68">
        <f>SUM(I68:I70)</f>
        <v>0</v>
      </c>
      <c r="J71" s="48"/>
      <c r="K71" s="89"/>
    </row>
    <row r="72" spans="1:11" s="47" customFormat="1" ht="54.75" customHeight="1">
      <c r="A72" s="95" t="s">
        <v>98</v>
      </c>
      <c r="B72" s="88" t="s">
        <v>138</v>
      </c>
      <c r="C72" s="100" t="s">
        <v>21</v>
      </c>
      <c r="D72" s="71">
        <v>2022</v>
      </c>
      <c r="E72" s="67">
        <f t="shared" si="8"/>
        <v>195.3</v>
      </c>
      <c r="F72" s="67">
        <v>0</v>
      </c>
      <c r="G72" s="67">
        <v>0</v>
      </c>
      <c r="H72" s="67">
        <v>195.3</v>
      </c>
      <c r="I72" s="67">
        <v>0</v>
      </c>
      <c r="J72" s="70" t="s">
        <v>163</v>
      </c>
      <c r="K72" s="88" t="s">
        <v>126</v>
      </c>
    </row>
    <row r="73" spans="1:11" s="47" customFormat="1" ht="54.75" customHeight="1">
      <c r="A73" s="95"/>
      <c r="B73" s="88"/>
      <c r="C73" s="101"/>
      <c r="D73" s="71">
        <v>2023</v>
      </c>
      <c r="E73" s="67">
        <f t="shared" si="8"/>
        <v>931.9</v>
      </c>
      <c r="F73" s="67">
        <v>0</v>
      </c>
      <c r="G73" s="67">
        <v>0</v>
      </c>
      <c r="H73" s="67">
        <v>931.9</v>
      </c>
      <c r="I73" s="67">
        <v>0</v>
      </c>
      <c r="J73" s="70" t="s">
        <v>162</v>
      </c>
      <c r="K73" s="88"/>
    </row>
    <row r="74" spans="1:11" s="47" customFormat="1" ht="54.75" customHeight="1">
      <c r="A74" s="95"/>
      <c r="B74" s="88"/>
      <c r="C74" s="101"/>
      <c r="D74" s="71">
        <v>2024</v>
      </c>
      <c r="E74" s="67">
        <f t="shared" si="8"/>
        <v>0</v>
      </c>
      <c r="F74" s="67">
        <v>0</v>
      </c>
      <c r="G74" s="67">
        <v>0</v>
      </c>
      <c r="H74" s="67">
        <v>0</v>
      </c>
      <c r="I74" s="67">
        <v>0</v>
      </c>
      <c r="J74" s="48"/>
      <c r="K74" s="88"/>
    </row>
    <row r="75" spans="1:11" s="41" customFormat="1" ht="54.75" customHeight="1">
      <c r="A75" s="96"/>
      <c r="B75" s="89"/>
      <c r="C75" s="102"/>
      <c r="D75" s="49" t="s">
        <v>67</v>
      </c>
      <c r="E75" s="68">
        <f t="shared" si="8"/>
        <v>1127.2</v>
      </c>
      <c r="F75" s="68">
        <f>SUM(F72:F74)</f>
        <v>0</v>
      </c>
      <c r="G75" s="68">
        <f>SUM(G72:G74)</f>
        <v>0</v>
      </c>
      <c r="H75" s="68">
        <f>SUM(H72:H74)</f>
        <v>1127.2</v>
      </c>
      <c r="I75" s="68">
        <f>SUM(I72:I74)</f>
        <v>0</v>
      </c>
      <c r="J75" s="48"/>
      <c r="K75" s="89"/>
    </row>
    <row r="76" spans="1:11" s="25" customFormat="1" ht="21" customHeight="1">
      <c r="A76" s="53" t="s">
        <v>99</v>
      </c>
      <c r="B76" s="103" t="s">
        <v>141</v>
      </c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1" s="26" customFormat="1" ht="28.5" customHeight="1">
      <c r="A77" s="91" t="s">
        <v>100</v>
      </c>
      <c r="B77" s="87" t="s">
        <v>144</v>
      </c>
      <c r="C77" s="91"/>
      <c r="D77" s="45">
        <v>2022</v>
      </c>
      <c r="E77" s="67">
        <f aca="true" t="shared" si="10" ref="E77:E84">F77+G77+H77+I77</f>
        <v>0</v>
      </c>
      <c r="F77" s="67">
        <f aca="true" t="shared" si="11" ref="F77:I79">F81</f>
        <v>0</v>
      </c>
      <c r="G77" s="67">
        <f t="shared" si="11"/>
        <v>0</v>
      </c>
      <c r="H77" s="67">
        <f t="shared" si="11"/>
        <v>0</v>
      </c>
      <c r="I77" s="67">
        <f t="shared" si="11"/>
        <v>0</v>
      </c>
      <c r="J77" s="94"/>
      <c r="K77" s="88" t="s">
        <v>126</v>
      </c>
    </row>
    <row r="78" spans="1:11" s="26" customFormat="1" ht="28.5" customHeight="1">
      <c r="A78" s="92"/>
      <c r="B78" s="88"/>
      <c r="C78" s="92"/>
      <c r="D78" s="45">
        <v>2023</v>
      </c>
      <c r="E78" s="67">
        <f t="shared" si="10"/>
        <v>0</v>
      </c>
      <c r="F78" s="67">
        <f t="shared" si="11"/>
        <v>0</v>
      </c>
      <c r="G78" s="67">
        <f t="shared" si="11"/>
        <v>0</v>
      </c>
      <c r="H78" s="67">
        <f t="shared" si="11"/>
        <v>0</v>
      </c>
      <c r="I78" s="67">
        <f t="shared" si="11"/>
        <v>0</v>
      </c>
      <c r="J78" s="95"/>
      <c r="K78" s="88"/>
    </row>
    <row r="79" spans="1:11" s="26" customFormat="1" ht="28.5" customHeight="1">
      <c r="A79" s="92"/>
      <c r="B79" s="88"/>
      <c r="C79" s="92"/>
      <c r="D79" s="45">
        <v>2024</v>
      </c>
      <c r="E79" s="67">
        <f t="shared" si="10"/>
        <v>19415</v>
      </c>
      <c r="F79" s="67">
        <f t="shared" si="11"/>
        <v>0</v>
      </c>
      <c r="G79" s="67">
        <f t="shared" si="11"/>
        <v>0</v>
      </c>
      <c r="H79" s="67">
        <f t="shared" si="11"/>
        <v>19415</v>
      </c>
      <c r="I79" s="67">
        <f t="shared" si="11"/>
        <v>0</v>
      </c>
      <c r="J79" s="95"/>
      <c r="K79" s="88"/>
    </row>
    <row r="80" spans="1:11" s="25" customFormat="1" ht="226.5" customHeight="1">
      <c r="A80" s="93"/>
      <c r="B80" s="89"/>
      <c r="C80" s="93"/>
      <c r="D80" s="49" t="s">
        <v>67</v>
      </c>
      <c r="E80" s="68">
        <f t="shared" si="10"/>
        <v>19415</v>
      </c>
      <c r="F80" s="68">
        <f>SUM(F77:F79)</f>
        <v>0</v>
      </c>
      <c r="G80" s="68">
        <f>SUM(G77:G79)</f>
        <v>0</v>
      </c>
      <c r="H80" s="68">
        <f>SUM(H77:H79)</f>
        <v>19415</v>
      </c>
      <c r="I80" s="68">
        <f>SUM(I77:I79)</f>
        <v>0</v>
      </c>
      <c r="J80" s="96"/>
      <c r="K80" s="89"/>
    </row>
    <row r="81" spans="1:11" s="26" customFormat="1" ht="19.5" customHeight="1">
      <c r="A81" s="91" t="s">
        <v>142</v>
      </c>
      <c r="B81" s="87" t="s">
        <v>101</v>
      </c>
      <c r="C81" s="91">
        <v>1</v>
      </c>
      <c r="D81" s="45">
        <v>2022</v>
      </c>
      <c r="E81" s="67">
        <f t="shared" si="10"/>
        <v>0</v>
      </c>
      <c r="F81" s="67">
        <v>0</v>
      </c>
      <c r="G81" s="67">
        <v>0</v>
      </c>
      <c r="H81" s="67">
        <v>0</v>
      </c>
      <c r="I81" s="67">
        <v>0</v>
      </c>
      <c r="J81" s="50"/>
      <c r="K81" s="88" t="s">
        <v>126</v>
      </c>
    </row>
    <row r="82" spans="1:11" s="26" customFormat="1" ht="19.5" customHeight="1">
      <c r="A82" s="92"/>
      <c r="B82" s="88"/>
      <c r="C82" s="92"/>
      <c r="D82" s="45">
        <v>2023</v>
      </c>
      <c r="E82" s="67">
        <f t="shared" si="10"/>
        <v>0</v>
      </c>
      <c r="F82" s="67">
        <v>0</v>
      </c>
      <c r="G82" s="67">
        <v>0</v>
      </c>
      <c r="H82" s="67">
        <v>0</v>
      </c>
      <c r="I82" s="67">
        <v>0</v>
      </c>
      <c r="J82" s="50"/>
      <c r="K82" s="88"/>
    </row>
    <row r="83" spans="1:11" s="26" customFormat="1" ht="61.5" customHeight="1">
      <c r="A83" s="92"/>
      <c r="B83" s="88"/>
      <c r="C83" s="92"/>
      <c r="D83" s="45">
        <v>2024</v>
      </c>
      <c r="E83" s="67">
        <f t="shared" si="10"/>
        <v>19415</v>
      </c>
      <c r="F83" s="67">
        <v>0</v>
      </c>
      <c r="G83" s="67">
        <v>0</v>
      </c>
      <c r="H83" s="67">
        <v>19415</v>
      </c>
      <c r="I83" s="67">
        <v>0</v>
      </c>
      <c r="J83" s="50" t="s">
        <v>128</v>
      </c>
      <c r="K83" s="88"/>
    </row>
    <row r="84" spans="1:11" s="25" customFormat="1" ht="111.75" customHeight="1">
      <c r="A84" s="93"/>
      <c r="B84" s="89"/>
      <c r="C84" s="93"/>
      <c r="D84" s="49" t="s">
        <v>67</v>
      </c>
      <c r="E84" s="68">
        <f t="shared" si="10"/>
        <v>19415</v>
      </c>
      <c r="F84" s="68">
        <f>SUM(F81:F83)</f>
        <v>0</v>
      </c>
      <c r="G84" s="68">
        <f>SUM(G81:G83)</f>
        <v>0</v>
      </c>
      <c r="H84" s="68">
        <f>SUM(H81:H83)</f>
        <v>19415</v>
      </c>
      <c r="I84" s="68">
        <f>SUM(I81:I83)</f>
        <v>0</v>
      </c>
      <c r="J84" s="57"/>
      <c r="K84" s="89"/>
    </row>
    <row r="85" spans="1:11" s="26" customFormat="1" ht="21.75" customHeight="1">
      <c r="A85" s="91"/>
      <c r="B85" s="112" t="s">
        <v>152</v>
      </c>
      <c r="C85" s="91"/>
      <c r="D85" s="45">
        <v>2022</v>
      </c>
      <c r="E85" s="67">
        <f aca="true" t="shared" si="12" ref="E85:E90">F85+G85+H85+I85</f>
        <v>10172255.4</v>
      </c>
      <c r="F85" s="67">
        <f>F11+F20+F52+F64+F77</f>
        <v>470567.80000000005</v>
      </c>
      <c r="G85" s="67">
        <f>G11+G20+G52+G64+G77</f>
        <v>156368</v>
      </c>
      <c r="H85" s="67">
        <f>H11+H20+H52+H64+H77</f>
        <v>45319.6</v>
      </c>
      <c r="I85" s="67">
        <f>I11+I20+I52+I64+I77</f>
        <v>9500000</v>
      </c>
      <c r="J85" s="97"/>
      <c r="K85" s="91"/>
    </row>
    <row r="86" spans="1:11" s="26" customFormat="1" ht="21.75" customHeight="1">
      <c r="A86" s="92"/>
      <c r="B86" s="113"/>
      <c r="C86" s="92"/>
      <c r="D86" s="45" t="s">
        <v>139</v>
      </c>
      <c r="E86" s="67">
        <f t="shared" si="12"/>
        <v>911.9</v>
      </c>
      <c r="F86" s="67">
        <f>F21</f>
        <v>0</v>
      </c>
      <c r="G86" s="67">
        <f>G21</f>
        <v>0</v>
      </c>
      <c r="H86" s="67">
        <f>H21</f>
        <v>911.9</v>
      </c>
      <c r="I86" s="67">
        <f>I21</f>
        <v>0</v>
      </c>
      <c r="J86" s="98"/>
      <c r="K86" s="92"/>
    </row>
    <row r="87" spans="1:11" s="26" customFormat="1" ht="21.75" customHeight="1">
      <c r="A87" s="92"/>
      <c r="B87" s="113"/>
      <c r="C87" s="92"/>
      <c r="D87" s="45">
        <v>2023</v>
      </c>
      <c r="E87" s="67">
        <f>F87+G87+H87+I87</f>
        <v>10619871.5</v>
      </c>
      <c r="F87" s="67">
        <f>F12+F22+F53+F65+F78</f>
        <v>13083.3</v>
      </c>
      <c r="G87" s="67">
        <f>G12+G22+G53+G65+G78</f>
        <v>1034057</v>
      </c>
      <c r="H87" s="67">
        <f>H12+H22+H53+H65+H78</f>
        <v>72731.20000000001</v>
      </c>
      <c r="I87" s="67">
        <f>I12+I22+I53+I65+I78</f>
        <v>9500000</v>
      </c>
      <c r="J87" s="98"/>
      <c r="K87" s="92"/>
    </row>
    <row r="88" spans="1:11" s="26" customFormat="1" ht="21.75" customHeight="1">
      <c r="A88" s="92"/>
      <c r="B88" s="113"/>
      <c r="C88" s="92"/>
      <c r="D88" s="45" t="s">
        <v>140</v>
      </c>
      <c r="E88" s="67">
        <f t="shared" si="12"/>
        <v>968.9</v>
      </c>
      <c r="F88" s="67">
        <f>F23</f>
        <v>0</v>
      </c>
      <c r="G88" s="67">
        <f>G23</f>
        <v>0</v>
      </c>
      <c r="H88" s="67">
        <f>H23</f>
        <v>968.9</v>
      </c>
      <c r="I88" s="67">
        <f>I23</f>
        <v>0</v>
      </c>
      <c r="J88" s="98"/>
      <c r="K88" s="92"/>
    </row>
    <row r="89" spans="1:11" s="26" customFormat="1" ht="21.75" customHeight="1">
      <c r="A89" s="92"/>
      <c r="B89" s="113"/>
      <c r="C89" s="92"/>
      <c r="D89" s="45">
        <v>2024</v>
      </c>
      <c r="E89" s="67">
        <f t="shared" si="12"/>
        <v>9528039</v>
      </c>
      <c r="F89" s="67">
        <f>F13+F24+F54+F66+F79</f>
        <v>0</v>
      </c>
      <c r="G89" s="67">
        <f>G13+G24+G54+G66+G79</f>
        <v>0</v>
      </c>
      <c r="H89" s="67">
        <f>H13+H24+H54+H66+H79</f>
        <v>28039</v>
      </c>
      <c r="I89" s="67">
        <f>I13+I24+I54+I66+I79</f>
        <v>9500000</v>
      </c>
      <c r="J89" s="98"/>
      <c r="K89" s="92"/>
    </row>
    <row r="90" spans="1:11" ht="21.75" customHeight="1">
      <c r="A90" s="92"/>
      <c r="B90" s="113"/>
      <c r="C90" s="92"/>
      <c r="D90" s="45" t="s">
        <v>143</v>
      </c>
      <c r="E90" s="67">
        <f t="shared" si="12"/>
        <v>1880.8</v>
      </c>
      <c r="F90" s="67">
        <f>F86+F88</f>
        <v>0</v>
      </c>
      <c r="G90" s="67">
        <f>G86+G88</f>
        <v>0</v>
      </c>
      <c r="H90" s="67">
        <f>H86+H88</f>
        <v>1880.8</v>
      </c>
      <c r="I90" s="67">
        <f>I86+I88</f>
        <v>0</v>
      </c>
      <c r="J90" s="98"/>
      <c r="K90" s="92"/>
    </row>
    <row r="91" spans="1:11" s="25" customFormat="1" ht="21.75" customHeight="1">
      <c r="A91" s="93"/>
      <c r="B91" s="114"/>
      <c r="C91" s="93"/>
      <c r="D91" s="49" t="s">
        <v>67</v>
      </c>
      <c r="E91" s="68">
        <f>F91+G91+H91+I91</f>
        <v>30320165.9</v>
      </c>
      <c r="F91" s="68">
        <f>F85+F87+F89</f>
        <v>483651.10000000003</v>
      </c>
      <c r="G91" s="68">
        <f>G85+G87+G89</f>
        <v>1190425</v>
      </c>
      <c r="H91" s="68">
        <f>H85+H87+H89</f>
        <v>146089.80000000002</v>
      </c>
      <c r="I91" s="68">
        <f>I85+I87+I89</f>
        <v>28500000</v>
      </c>
      <c r="J91" s="99"/>
      <c r="K91" s="93"/>
    </row>
    <row r="92" spans="1:11" s="25" customFormat="1" ht="21" customHeight="1">
      <c r="A92" s="115" t="s">
        <v>130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7"/>
    </row>
    <row r="93" spans="1:11" s="25" customFormat="1" ht="18" customHeight="1">
      <c r="A93" s="92"/>
      <c r="B93" s="92"/>
      <c r="C93" s="92"/>
      <c r="D93" s="53">
        <f>D52</f>
        <v>2022</v>
      </c>
      <c r="E93" s="67">
        <f>F93+G93+H93+I93</f>
        <v>601681.5</v>
      </c>
      <c r="F93" s="67">
        <f>F52</f>
        <v>457277.9</v>
      </c>
      <c r="G93" s="67">
        <f>G52</f>
        <v>108302.6</v>
      </c>
      <c r="H93" s="67">
        <f>H52</f>
        <v>36101</v>
      </c>
      <c r="I93" s="67">
        <f>I52</f>
        <v>0</v>
      </c>
      <c r="J93" s="95"/>
      <c r="K93" s="92"/>
    </row>
    <row r="94" spans="1:11" s="25" customFormat="1" ht="18" customHeight="1">
      <c r="A94" s="92"/>
      <c r="B94" s="92"/>
      <c r="C94" s="92"/>
      <c r="D94" s="53">
        <f aca="true" t="shared" si="13" ref="D94:I94">D53</f>
        <v>2023</v>
      </c>
      <c r="E94" s="67">
        <f>F94+G94+H94+I94</f>
        <v>1048925.1</v>
      </c>
      <c r="F94" s="67">
        <f t="shared" si="13"/>
        <v>0</v>
      </c>
      <c r="G94" s="67">
        <f t="shared" si="13"/>
        <v>985989.5</v>
      </c>
      <c r="H94" s="67">
        <f>H53</f>
        <v>62935.600000000006</v>
      </c>
      <c r="I94" s="67">
        <f t="shared" si="13"/>
        <v>0</v>
      </c>
      <c r="J94" s="95"/>
      <c r="K94" s="92"/>
    </row>
    <row r="95" spans="1:11" s="25" customFormat="1" ht="18" customHeight="1">
      <c r="A95" s="92"/>
      <c r="B95" s="92"/>
      <c r="C95" s="92"/>
      <c r="D95" s="53">
        <f aca="true" t="shared" si="14" ref="D95:I95">D54</f>
        <v>2024</v>
      </c>
      <c r="E95" s="67">
        <f>F95+G95+H95+I95</f>
        <v>0</v>
      </c>
      <c r="F95" s="67">
        <f t="shared" si="14"/>
        <v>0</v>
      </c>
      <c r="G95" s="67">
        <f t="shared" si="14"/>
        <v>0</v>
      </c>
      <c r="H95" s="67">
        <f t="shared" si="14"/>
        <v>0</v>
      </c>
      <c r="I95" s="67">
        <f t="shared" si="14"/>
        <v>0</v>
      </c>
      <c r="J95" s="95"/>
      <c r="K95" s="92"/>
    </row>
    <row r="96" spans="1:11" s="25" customFormat="1" ht="18" customHeight="1">
      <c r="A96" s="93"/>
      <c r="B96" s="93"/>
      <c r="C96" s="93"/>
      <c r="D96" s="69" t="str">
        <f>D55</f>
        <v>всего</v>
      </c>
      <c r="E96" s="68">
        <f>F96+G96+H96+I96</f>
        <v>1650606.6</v>
      </c>
      <c r="F96" s="68">
        <f>SUM(F93:F95)</f>
        <v>457277.9</v>
      </c>
      <c r="G96" s="68">
        <f>SUM(G93:G95)</f>
        <v>1094292.1</v>
      </c>
      <c r="H96" s="68">
        <f>SUM(H93:H95)</f>
        <v>99036.6</v>
      </c>
      <c r="I96" s="68">
        <f>SUM(I93:I95)</f>
        <v>0</v>
      </c>
      <c r="J96" s="96"/>
      <c r="K96" s="93"/>
    </row>
    <row r="97" spans="1:11" s="25" customFormat="1" ht="18" customHeight="1">
      <c r="A97" s="58"/>
      <c r="B97" s="58"/>
      <c r="C97" s="58"/>
      <c r="D97" s="58"/>
      <c r="E97" s="59"/>
      <c r="F97" s="59"/>
      <c r="G97" s="59"/>
      <c r="H97" s="59"/>
      <c r="I97" s="59"/>
      <c r="J97" s="60"/>
      <c r="K97" s="58"/>
    </row>
    <row r="98" spans="1:11" s="25" customFormat="1" ht="18" customHeight="1">
      <c r="A98" s="108" t="s">
        <v>146</v>
      </c>
      <c r="B98" s="108"/>
      <c r="C98" s="108"/>
      <c r="D98" s="108"/>
      <c r="E98" s="108"/>
      <c r="F98" s="108"/>
      <c r="G98" s="108"/>
      <c r="H98" s="108"/>
      <c r="I98" s="108"/>
      <c r="J98" s="108"/>
      <c r="K98" s="58"/>
    </row>
    <row r="99" spans="1:11" s="25" customFormat="1" ht="37.5" customHeight="1">
      <c r="A99" s="108" t="s">
        <v>166</v>
      </c>
      <c r="B99" s="108"/>
      <c r="C99" s="108"/>
      <c r="D99" s="108"/>
      <c r="E99" s="108"/>
      <c r="F99" s="108"/>
      <c r="G99" s="108"/>
      <c r="H99" s="108"/>
      <c r="I99" s="108"/>
      <c r="J99" s="108"/>
      <c r="K99" s="58"/>
    </row>
    <row r="100" spans="1:11" s="25" customFormat="1" ht="18" customHeight="1">
      <c r="A100" s="108" t="s">
        <v>147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58"/>
    </row>
    <row r="101" spans="1:7" ht="15" customHeight="1">
      <c r="A101" s="61" t="s">
        <v>145</v>
      </c>
      <c r="F101" s="62"/>
      <c r="G101" s="62"/>
    </row>
    <row r="102" spans="1:7" ht="15" customHeight="1">
      <c r="A102" s="61"/>
      <c r="F102" s="62"/>
      <c r="G102" s="62"/>
    </row>
    <row r="103" spans="1:7" ht="15" customHeight="1">
      <c r="A103" s="61"/>
      <c r="F103" s="62"/>
      <c r="G103" s="62"/>
    </row>
    <row r="104" spans="1:11" ht="62.25" customHeight="1">
      <c r="A104" s="107" t="s">
        <v>164</v>
      </c>
      <c r="B104" s="107"/>
      <c r="C104" s="107"/>
      <c r="D104" s="107"/>
      <c r="E104" s="107"/>
      <c r="F104" s="107"/>
      <c r="G104" s="64"/>
      <c r="K104" s="72" t="s">
        <v>165</v>
      </c>
    </row>
    <row r="105" ht="18.75">
      <c r="E105" s="65"/>
    </row>
    <row r="106" ht="18.75">
      <c r="E106" s="65"/>
    </row>
    <row r="107" ht="18.75">
      <c r="E107" s="65"/>
    </row>
    <row r="109" spans="2:9" ht="93.75">
      <c r="B109" s="55" t="s">
        <v>154</v>
      </c>
      <c r="D109" s="53">
        <v>2022</v>
      </c>
      <c r="E109" s="46">
        <f>F109+G109+H109+I109</f>
        <v>658534.9</v>
      </c>
      <c r="F109" s="46">
        <f aca="true" t="shared" si="15" ref="F109:I112">F15+F52+F64+F77</f>
        <v>468121.30000000005</v>
      </c>
      <c r="G109" s="46">
        <f t="shared" si="15"/>
        <v>153124.5</v>
      </c>
      <c r="H109" s="46">
        <f t="shared" si="15"/>
        <v>37289.1</v>
      </c>
      <c r="I109" s="46">
        <f t="shared" si="15"/>
        <v>0</v>
      </c>
    </row>
    <row r="110" spans="4:9" ht="18.75">
      <c r="D110" s="53">
        <v>2023</v>
      </c>
      <c r="E110" s="46">
        <f>F110+G110+H110++I110</f>
        <v>1106675</v>
      </c>
      <c r="F110" s="46">
        <f t="shared" si="15"/>
        <v>10843.4</v>
      </c>
      <c r="G110" s="46">
        <f t="shared" si="15"/>
        <v>1030811.4</v>
      </c>
      <c r="H110" s="46">
        <f t="shared" si="15"/>
        <v>65020.200000000004</v>
      </c>
      <c r="I110" s="46">
        <f t="shared" si="15"/>
        <v>0</v>
      </c>
    </row>
    <row r="111" spans="4:9" ht="18.75">
      <c r="D111" s="53">
        <v>2024</v>
      </c>
      <c r="E111" s="46">
        <f>F111+G111+H111+I111</f>
        <v>19415</v>
      </c>
      <c r="F111" s="46">
        <f t="shared" si="15"/>
        <v>0</v>
      </c>
      <c r="G111" s="46">
        <f t="shared" si="15"/>
        <v>0</v>
      </c>
      <c r="H111" s="46">
        <f t="shared" si="15"/>
        <v>19415</v>
      </c>
      <c r="I111" s="46">
        <f t="shared" si="15"/>
        <v>0</v>
      </c>
    </row>
    <row r="112" spans="4:9" ht="18.75">
      <c r="D112" s="53" t="s">
        <v>155</v>
      </c>
      <c r="E112" s="46">
        <f>F112+G112+H112+I112</f>
        <v>1784624.9000000001</v>
      </c>
      <c r="F112" s="46">
        <f t="shared" si="15"/>
        <v>478964.7</v>
      </c>
      <c r="G112" s="46">
        <f t="shared" si="15"/>
        <v>1183935.9000000001</v>
      </c>
      <c r="H112" s="46">
        <f t="shared" si="15"/>
        <v>121724.3</v>
      </c>
      <c r="I112" s="46">
        <f t="shared" si="15"/>
        <v>0</v>
      </c>
    </row>
    <row r="115" spans="5:9" ht="18.75">
      <c r="E115" s="66">
        <f>E112-E18</f>
        <v>1673294.3</v>
      </c>
      <c r="F115" s="66">
        <f>F112-F18</f>
        <v>457277.9</v>
      </c>
      <c r="G115" s="66">
        <f>G112-G18</f>
        <v>1094292.1</v>
      </c>
      <c r="H115" s="66">
        <f>H112-H18</f>
        <v>121724.3</v>
      </c>
      <c r="I115" s="66">
        <f>I112-I18</f>
        <v>0</v>
      </c>
    </row>
  </sheetData>
  <sheetProtection/>
  <mergeCells count="101">
    <mergeCell ref="A4:K4"/>
    <mergeCell ref="E5:I5"/>
    <mergeCell ref="F6:I6"/>
    <mergeCell ref="B10:K10"/>
    <mergeCell ref="C5:C7"/>
    <mergeCell ref="B9:K9"/>
    <mergeCell ref="B5:B7"/>
    <mergeCell ref="E6:E7"/>
    <mergeCell ref="J5:J7"/>
    <mergeCell ref="C93:C96"/>
    <mergeCell ref="J93:J96"/>
    <mergeCell ref="K93:K96"/>
    <mergeCell ref="A93:A96"/>
    <mergeCell ref="K81:K84"/>
    <mergeCell ref="B52:B55"/>
    <mergeCell ref="A100:J100"/>
    <mergeCell ref="B44:B50"/>
    <mergeCell ref="J85:J91"/>
    <mergeCell ref="K85:K91"/>
    <mergeCell ref="B77:B80"/>
    <mergeCell ref="A98:J98"/>
    <mergeCell ref="K44:K50"/>
    <mergeCell ref="K72:K75"/>
    <mergeCell ref="B93:B96"/>
    <mergeCell ref="A92:K92"/>
    <mergeCell ref="B85:B91"/>
    <mergeCell ref="B56:B59"/>
    <mergeCell ref="C44:C50"/>
    <mergeCell ref="B51:K51"/>
    <mergeCell ref="C52:C55"/>
    <mergeCell ref="J52:J55"/>
    <mergeCell ref="C77:C80"/>
    <mergeCell ref="K56:K59"/>
    <mergeCell ref="A60:A63"/>
    <mergeCell ref="A99:J99"/>
    <mergeCell ref="B15:B18"/>
    <mergeCell ref="B11:B14"/>
    <mergeCell ref="C32:C35"/>
    <mergeCell ref="A85:A91"/>
    <mergeCell ref="A56:A59"/>
    <mergeCell ref="A44:A50"/>
    <mergeCell ref="B32:B35"/>
    <mergeCell ref="C81:C84"/>
    <mergeCell ref="K77:K80"/>
    <mergeCell ref="K60:K63"/>
    <mergeCell ref="C85:C91"/>
    <mergeCell ref="B81:B84"/>
    <mergeCell ref="A104:F104"/>
    <mergeCell ref="A5:A7"/>
    <mergeCell ref="A11:A14"/>
    <mergeCell ref="A15:A18"/>
    <mergeCell ref="A20:A26"/>
    <mergeCell ref="A32:A35"/>
    <mergeCell ref="A77:A80"/>
    <mergeCell ref="A72:A75"/>
    <mergeCell ref="B72:B75"/>
    <mergeCell ref="C72:C75"/>
    <mergeCell ref="A81:A84"/>
    <mergeCell ref="A68:A71"/>
    <mergeCell ref="B68:B71"/>
    <mergeCell ref="C68:C71"/>
    <mergeCell ref="K11:K14"/>
    <mergeCell ref="C11:C14"/>
    <mergeCell ref="B36:B39"/>
    <mergeCell ref="C36:C39"/>
    <mergeCell ref="J11:J14"/>
    <mergeCell ref="J1:K2"/>
    <mergeCell ref="D5:D7"/>
    <mergeCell ref="K5:K7"/>
    <mergeCell ref="B19:K19"/>
    <mergeCell ref="K15:K18"/>
    <mergeCell ref="C15:C18"/>
    <mergeCell ref="J77:J80"/>
    <mergeCell ref="K52:K55"/>
    <mergeCell ref="C64:C67"/>
    <mergeCell ref="J64:J67"/>
    <mergeCell ref="B60:B63"/>
    <mergeCell ref="K68:K71"/>
    <mergeCell ref="C60:C63"/>
    <mergeCell ref="C56:C59"/>
    <mergeCell ref="B76:K76"/>
    <mergeCell ref="C20:C26"/>
    <mergeCell ref="A27:A30"/>
    <mergeCell ref="J27:J30"/>
    <mergeCell ref="K40:K43"/>
    <mergeCell ref="B40:B43"/>
    <mergeCell ref="K36:K39"/>
    <mergeCell ref="A40:A43"/>
    <mergeCell ref="B20:B26"/>
    <mergeCell ref="K20:K26"/>
    <mergeCell ref="J20:J26"/>
    <mergeCell ref="K27:K30"/>
    <mergeCell ref="B27:B30"/>
    <mergeCell ref="C27:C30"/>
    <mergeCell ref="K32:K35"/>
    <mergeCell ref="A36:A39"/>
    <mergeCell ref="K64:K67"/>
    <mergeCell ref="C40:C43"/>
    <mergeCell ref="A52:A55"/>
    <mergeCell ref="A64:A67"/>
    <mergeCell ref="B64:B67"/>
  </mergeCells>
  <printOptions horizontalCentered="1"/>
  <pageMargins left="0.5905511811023623" right="0.5905511811023623" top="1.1811023622047245" bottom="0.3937007874015748" header="0.31496062992125984" footer="0.31496062992125984"/>
  <pageSetup firstPageNumber="1" useFirstPageNumber="1" fitToHeight="69" horizontalDpi="600" verticalDpi="600" orientation="landscape" paperSize="9" scale="50" r:id="rId1"/>
  <headerFooter differentFirst="1">
    <oddHeader>&amp;C&amp;P</oddHeader>
    <firstHeader>&amp;C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9">
      <selection activeCell="K1" sqref="K1:K4"/>
    </sheetView>
  </sheetViews>
  <sheetFormatPr defaultColWidth="9.00390625" defaultRowHeight="12.75"/>
  <cols>
    <col min="1" max="1" width="12.25390625" style="5" customWidth="1"/>
    <col min="2" max="2" width="75.00390625" style="5" customWidth="1"/>
    <col min="3" max="3" width="16.375" style="5" customWidth="1"/>
    <col min="4" max="4" width="14.875" style="5" customWidth="1"/>
    <col min="5" max="5" width="15.125" style="5" customWidth="1"/>
    <col min="6" max="11" width="14.25390625" style="5" customWidth="1"/>
    <col min="12" max="16384" width="9.125" style="5" customWidth="1"/>
  </cols>
  <sheetData>
    <row r="1" spans="1:11" ht="21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 t="s">
        <v>4</v>
      </c>
    </row>
    <row r="2" spans="1:11" ht="21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 t="s">
        <v>5</v>
      </c>
    </row>
    <row r="3" spans="1:11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 t="s">
        <v>6</v>
      </c>
    </row>
    <row r="4" spans="1:11" ht="21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7</v>
      </c>
    </row>
    <row r="5" ht="20.25"/>
    <row r="6" spans="1:11" ht="20.25">
      <c r="A6" s="78" t="s">
        <v>8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5:6" ht="6.75" customHeight="1">
      <c r="E7" s="7"/>
      <c r="F7" s="7"/>
    </row>
    <row r="8" spans="1:11" ht="20.25">
      <c r="A8" s="74" t="s">
        <v>9</v>
      </c>
      <c r="B8" s="74" t="s">
        <v>10</v>
      </c>
      <c r="C8" s="75" t="s">
        <v>11</v>
      </c>
      <c r="D8" s="76" t="s">
        <v>12</v>
      </c>
      <c r="E8" s="75" t="s">
        <v>13</v>
      </c>
      <c r="F8" s="75"/>
      <c r="G8" s="75"/>
      <c r="H8" s="75"/>
      <c r="I8" s="75"/>
      <c r="J8" s="75"/>
      <c r="K8" s="75"/>
    </row>
    <row r="9" spans="1:11" ht="60.75">
      <c r="A9" s="74"/>
      <c r="B9" s="74"/>
      <c r="C9" s="75"/>
      <c r="D9" s="77"/>
      <c r="E9" s="9" t="s">
        <v>14</v>
      </c>
      <c r="F9" s="9" t="s">
        <v>15</v>
      </c>
      <c r="G9" s="9" t="s">
        <v>16</v>
      </c>
      <c r="H9" s="9" t="s">
        <v>17</v>
      </c>
      <c r="I9" s="9" t="s">
        <v>18</v>
      </c>
      <c r="J9" s="9" t="s">
        <v>19</v>
      </c>
      <c r="K9" s="9" t="s">
        <v>20</v>
      </c>
    </row>
    <row r="10" spans="1:11" ht="20.25">
      <c r="A10" s="10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3" ht="75" customHeight="1">
      <c r="A11" s="10" t="s">
        <v>21</v>
      </c>
      <c r="B11" s="11" t="s">
        <v>22</v>
      </c>
      <c r="C11" s="8" t="s">
        <v>23</v>
      </c>
      <c r="D11" s="8">
        <v>3</v>
      </c>
      <c r="E11" s="8">
        <v>4.2</v>
      </c>
      <c r="F11" s="8" t="s">
        <v>102</v>
      </c>
      <c r="G11" s="8" t="s">
        <v>103</v>
      </c>
      <c r="H11" s="8" t="s">
        <v>104</v>
      </c>
      <c r="I11" s="8" t="s">
        <v>105</v>
      </c>
      <c r="J11" s="8">
        <v>0</v>
      </c>
      <c r="K11" s="8">
        <v>0</v>
      </c>
      <c r="M11" s="21"/>
    </row>
    <row r="12" spans="1:13" ht="90.75" customHeight="1">
      <c r="A12" s="10" t="s">
        <v>24</v>
      </c>
      <c r="B12" s="12" t="s">
        <v>25</v>
      </c>
      <c r="C12" s="8" t="s">
        <v>26</v>
      </c>
      <c r="D12" s="8">
        <v>3</v>
      </c>
      <c r="E12" s="8">
        <v>20</v>
      </c>
      <c r="F12" s="8" t="s">
        <v>106</v>
      </c>
      <c r="G12" s="13" t="s">
        <v>107</v>
      </c>
      <c r="H12" s="8" t="s">
        <v>108</v>
      </c>
      <c r="I12" s="8" t="s">
        <v>108</v>
      </c>
      <c r="J12" s="8" t="s">
        <v>109</v>
      </c>
      <c r="K12" s="8" t="s">
        <v>110</v>
      </c>
      <c r="M12" s="21"/>
    </row>
    <row r="13" spans="1:13" ht="90.75" customHeight="1">
      <c r="A13" s="10" t="s">
        <v>27</v>
      </c>
      <c r="B13" s="12" t="s">
        <v>28</v>
      </c>
      <c r="C13" s="8" t="s">
        <v>26</v>
      </c>
      <c r="D13" s="8">
        <v>3</v>
      </c>
      <c r="E13" s="8">
        <v>20</v>
      </c>
      <c r="F13" s="8">
        <v>35</v>
      </c>
      <c r="G13" s="13" t="s">
        <v>111</v>
      </c>
      <c r="H13" s="8" t="s">
        <v>112</v>
      </c>
      <c r="I13" s="8" t="s">
        <v>112</v>
      </c>
      <c r="J13" s="8" t="s">
        <v>112</v>
      </c>
      <c r="K13" s="8">
        <v>0</v>
      </c>
      <c r="M13" s="21"/>
    </row>
    <row r="14" spans="1:13" ht="39" customHeight="1">
      <c r="A14" s="10" t="s">
        <v>29</v>
      </c>
      <c r="B14" s="12" t="s">
        <v>30</v>
      </c>
      <c r="C14" s="8" t="s">
        <v>26</v>
      </c>
      <c r="D14" s="8">
        <v>3</v>
      </c>
      <c r="E14" s="8" t="s">
        <v>31</v>
      </c>
      <c r="F14" s="8" t="s">
        <v>113</v>
      </c>
      <c r="G14" s="8" t="s">
        <v>114</v>
      </c>
      <c r="H14" s="8" t="s">
        <v>114</v>
      </c>
      <c r="I14" s="8" t="s">
        <v>114</v>
      </c>
      <c r="J14" s="8" t="s">
        <v>110</v>
      </c>
      <c r="K14" s="8" t="s">
        <v>110</v>
      </c>
      <c r="M14" s="21"/>
    </row>
    <row r="15" spans="1:13" ht="42" customHeight="1">
      <c r="A15" s="10" t="s">
        <v>32</v>
      </c>
      <c r="B15" s="12" t="s">
        <v>33</v>
      </c>
      <c r="C15" s="8" t="s">
        <v>34</v>
      </c>
      <c r="D15" s="8">
        <v>3</v>
      </c>
      <c r="E15" s="8">
        <v>100</v>
      </c>
      <c r="F15" s="8">
        <v>100</v>
      </c>
      <c r="G15" s="8">
        <v>100</v>
      </c>
      <c r="H15" s="8">
        <v>100</v>
      </c>
      <c r="I15" s="8">
        <v>100</v>
      </c>
      <c r="J15" s="8">
        <v>100</v>
      </c>
      <c r="K15" s="8">
        <v>100</v>
      </c>
      <c r="M15" s="21"/>
    </row>
    <row r="16" spans="1:13" ht="48.75" customHeight="1">
      <c r="A16" s="10" t="s">
        <v>35</v>
      </c>
      <c r="B16" s="12" t="s">
        <v>36</v>
      </c>
      <c r="C16" s="8" t="s">
        <v>37</v>
      </c>
      <c r="D16" s="8">
        <v>1</v>
      </c>
      <c r="E16" s="8">
        <v>439.5</v>
      </c>
      <c r="F16" s="8">
        <v>375.8</v>
      </c>
      <c r="G16" s="8">
        <v>388.6</v>
      </c>
      <c r="H16" s="8">
        <v>402.2</v>
      </c>
      <c r="I16" s="8">
        <v>411.5</v>
      </c>
      <c r="J16" s="8">
        <v>419.2</v>
      </c>
      <c r="K16" s="8">
        <v>419.7</v>
      </c>
      <c r="M16" s="21"/>
    </row>
    <row r="17" spans="1:13" s="1" customFormat="1" ht="48.75" customHeight="1">
      <c r="A17" s="10" t="s">
        <v>35</v>
      </c>
      <c r="B17" s="12" t="s">
        <v>36</v>
      </c>
      <c r="C17" s="8" t="s">
        <v>37</v>
      </c>
      <c r="D17" s="8">
        <v>1</v>
      </c>
      <c r="E17" s="8">
        <v>439.5</v>
      </c>
      <c r="F17" s="8">
        <v>375.8</v>
      </c>
      <c r="G17" s="8">
        <v>388.6</v>
      </c>
      <c r="H17" s="8">
        <v>402.2</v>
      </c>
      <c r="I17" s="8">
        <v>411.5</v>
      </c>
      <c r="J17" s="8">
        <v>419.2</v>
      </c>
      <c r="K17" s="8" t="s">
        <v>38</v>
      </c>
      <c r="L17" s="1" t="s">
        <v>39</v>
      </c>
      <c r="M17" s="22"/>
    </row>
    <row r="18" spans="1:13" ht="31.5" customHeight="1">
      <c r="A18" s="10" t="s">
        <v>40</v>
      </c>
      <c r="B18" s="12" t="s">
        <v>41</v>
      </c>
      <c r="C18" s="8" t="s">
        <v>42</v>
      </c>
      <c r="D18" s="8">
        <v>1</v>
      </c>
      <c r="E18" s="14">
        <f>439.5/475.6</f>
        <v>0.9240958788898234</v>
      </c>
      <c r="F18" s="14">
        <f>F16/489.192</f>
        <v>0.7682055307527514</v>
      </c>
      <c r="G18" s="14">
        <f>G16/497.927</f>
        <v>0.7804356863556304</v>
      </c>
      <c r="H18" s="14">
        <f>H16/505.89</f>
        <v>0.7950344936646306</v>
      </c>
      <c r="I18" s="14">
        <f>I16/510.95</f>
        <v>0.8053625599373716</v>
      </c>
      <c r="J18" s="14">
        <f>J16/513.5</f>
        <v>0.8163583252190847</v>
      </c>
      <c r="K18" s="14">
        <f>K16/516.07</f>
        <v>0.8132617668145793</v>
      </c>
      <c r="M18" s="21"/>
    </row>
    <row r="19" spans="1:13" s="2" customFormat="1" ht="46.5" customHeight="1">
      <c r="A19" s="10" t="s">
        <v>40</v>
      </c>
      <c r="B19" s="12" t="s">
        <v>41</v>
      </c>
      <c r="C19" s="8" t="s">
        <v>42</v>
      </c>
      <c r="D19" s="8">
        <v>1</v>
      </c>
      <c r="E19" s="14">
        <f>439.5/475.6</f>
        <v>0.9240958788898234</v>
      </c>
      <c r="F19" s="14">
        <f>F17/489.192</f>
        <v>0.7682055307527514</v>
      </c>
      <c r="G19" s="14">
        <f>G17/497.927</f>
        <v>0.7804356863556304</v>
      </c>
      <c r="H19" s="14">
        <f>H17/505.89</f>
        <v>0.7950344936646306</v>
      </c>
      <c r="I19" s="14">
        <f>I17/510.95</f>
        <v>0.8053625599373716</v>
      </c>
      <c r="J19" s="14">
        <f>J17/513.5</f>
        <v>0.8163583252190847</v>
      </c>
      <c r="K19" s="14" t="s">
        <v>115</v>
      </c>
      <c r="L19" s="1" t="s">
        <v>39</v>
      </c>
      <c r="M19" s="23"/>
    </row>
    <row r="20" spans="1:16" ht="23.25" customHeight="1">
      <c r="A20" s="10" t="s">
        <v>43</v>
      </c>
      <c r="B20" s="12" t="s">
        <v>44</v>
      </c>
      <c r="C20" s="8" t="s">
        <v>34</v>
      </c>
      <c r="D20" s="8">
        <v>1</v>
      </c>
      <c r="E20" s="15">
        <v>21.1</v>
      </c>
      <c r="F20" s="16">
        <v>21.67</v>
      </c>
      <c r="G20" s="16">
        <v>22.06</v>
      </c>
      <c r="H20" s="16">
        <v>22.49</v>
      </c>
      <c r="I20" s="16">
        <v>22.5</v>
      </c>
      <c r="J20" s="16">
        <v>22.51</v>
      </c>
      <c r="K20" s="16">
        <v>22.6</v>
      </c>
      <c r="M20" s="21"/>
      <c r="N20" s="5">
        <f>505.89*1.01</f>
        <v>510.9489</v>
      </c>
      <c r="O20" s="5">
        <f>N20*1.005</f>
        <v>513.5036445</v>
      </c>
      <c r="P20" s="5">
        <f>O20*1.005</f>
        <v>516.0711627224999</v>
      </c>
    </row>
    <row r="21" spans="1:13" ht="129.75" customHeight="1">
      <c r="A21" s="10" t="s">
        <v>45</v>
      </c>
      <c r="B21" s="12" t="s">
        <v>46</v>
      </c>
      <c r="C21" s="8" t="s">
        <v>34</v>
      </c>
      <c r="D21" s="8">
        <v>3</v>
      </c>
      <c r="E21" s="8">
        <v>100</v>
      </c>
      <c r="F21" s="8">
        <v>100</v>
      </c>
      <c r="G21" s="8">
        <v>100</v>
      </c>
      <c r="H21" s="8">
        <v>100</v>
      </c>
      <c r="I21" s="8">
        <v>100</v>
      </c>
      <c r="J21" s="8">
        <v>100</v>
      </c>
      <c r="K21" s="8">
        <v>100</v>
      </c>
      <c r="M21" s="21"/>
    </row>
    <row r="22" spans="1:16" ht="65.25" customHeight="1">
      <c r="A22" s="10" t="s">
        <v>47</v>
      </c>
      <c r="B22" s="12" t="s">
        <v>48</v>
      </c>
      <c r="C22" s="8" t="s">
        <v>34</v>
      </c>
      <c r="D22" s="8">
        <v>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 t="s">
        <v>116</v>
      </c>
      <c r="K22" s="8" t="s">
        <v>117</v>
      </c>
      <c r="L22" s="79" t="s">
        <v>49</v>
      </c>
      <c r="M22" s="80"/>
      <c r="N22" s="80"/>
      <c r="O22" s="80"/>
      <c r="P22" s="80"/>
    </row>
    <row r="23" spans="1:16" s="3" customFormat="1" ht="102" customHeight="1">
      <c r="A23" s="10" t="s">
        <v>50</v>
      </c>
      <c r="B23" s="12" t="s">
        <v>51</v>
      </c>
      <c r="C23" s="8" t="s">
        <v>34</v>
      </c>
      <c r="D23" s="8">
        <v>3</v>
      </c>
      <c r="E23" s="8">
        <v>0</v>
      </c>
      <c r="F23" s="8">
        <v>0</v>
      </c>
      <c r="G23" s="8">
        <v>99</v>
      </c>
      <c r="H23" s="8">
        <v>100</v>
      </c>
      <c r="I23" s="8">
        <v>0</v>
      </c>
      <c r="J23" s="8"/>
      <c r="K23" s="8"/>
      <c r="L23" s="81" t="s">
        <v>49</v>
      </c>
      <c r="M23" s="82"/>
      <c r="N23" s="82"/>
      <c r="O23" s="82"/>
      <c r="P23" s="82"/>
    </row>
    <row r="24" spans="1:16" s="3" customFormat="1" ht="102" customHeight="1">
      <c r="A24" s="17" t="s">
        <v>52</v>
      </c>
      <c r="B24" s="18" t="s">
        <v>53</v>
      </c>
      <c r="C24" s="19" t="s">
        <v>34</v>
      </c>
      <c r="D24" s="19">
        <v>3</v>
      </c>
      <c r="E24" s="19">
        <v>0</v>
      </c>
      <c r="F24" s="19">
        <v>0</v>
      </c>
      <c r="G24" s="20">
        <v>100</v>
      </c>
      <c r="H24" s="19">
        <v>0</v>
      </c>
      <c r="I24" s="19">
        <v>0</v>
      </c>
      <c r="J24" s="19"/>
      <c r="K24" s="19"/>
      <c r="L24" s="81" t="s">
        <v>49</v>
      </c>
      <c r="M24" s="82"/>
      <c r="N24" s="82"/>
      <c r="O24" s="82"/>
      <c r="P24" s="82"/>
    </row>
    <row r="25" spans="1:7" ht="31.5" customHeight="1">
      <c r="A25" s="83" t="s">
        <v>54</v>
      </c>
      <c r="B25" s="83"/>
      <c r="C25" s="83"/>
      <c r="D25" s="83"/>
      <c r="E25" s="83"/>
      <c r="F25" s="83"/>
      <c r="G25" s="83"/>
    </row>
    <row r="26" ht="15" customHeight="1"/>
    <row r="27" spans="1:11" s="4" customFormat="1" ht="60.75" customHeight="1">
      <c r="A27" s="73" t="s">
        <v>118</v>
      </c>
      <c r="B27" s="73"/>
      <c r="I27" s="24" t="s">
        <v>119</v>
      </c>
      <c r="K27" s="24"/>
    </row>
  </sheetData>
  <sheetProtection/>
  <mergeCells count="11">
    <mergeCell ref="L22:P22"/>
    <mergeCell ref="L23:P23"/>
    <mergeCell ref="L24:P24"/>
    <mergeCell ref="A25:G25"/>
    <mergeCell ref="A27:B27"/>
    <mergeCell ref="A8:A9"/>
    <mergeCell ref="B8:B9"/>
    <mergeCell ref="C8:C9"/>
    <mergeCell ref="D8:D9"/>
    <mergeCell ref="A6:K6"/>
    <mergeCell ref="E8:K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Elona</cp:lastModifiedBy>
  <cp:lastPrinted>2021-09-14T07:21:31Z</cp:lastPrinted>
  <dcterms:created xsi:type="dcterms:W3CDTF">2010-10-13T13:25:04Z</dcterms:created>
  <dcterms:modified xsi:type="dcterms:W3CDTF">2021-09-16T12:10:40Z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1049-11.2.0.9127</vt:lpwstr>
  </property>
</Properties>
</file>